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исп бюдж на 01.01.2016 " sheetId="1" r:id="rId1"/>
  </sheets>
  <definedNames>
    <definedName name="_xlnm._FilterDatabase" localSheetId="0" hidden="1">'исп бюдж на 01.01.2016 '!$A$6:$XEP$145</definedName>
    <definedName name="_xlnm.Print_Area" localSheetId="0">'исп бюдж на 01.01.2016 '!$A$1:$M$146</definedName>
  </definedNames>
  <calcPr calcId="145621"/>
</workbook>
</file>

<file path=xl/calcChain.xml><?xml version="1.0" encoding="utf-8"?>
<calcChain xmlns="http://schemas.openxmlformats.org/spreadsheetml/2006/main">
  <c r="L143" i="1" l="1"/>
  <c r="H144" i="1"/>
  <c r="G144" i="1"/>
  <c r="K143" i="1"/>
  <c r="K144" i="1" s="1"/>
  <c r="J143" i="1"/>
  <c r="J144" i="1" s="1"/>
  <c r="I142" i="1"/>
  <c r="G142" i="1"/>
  <c r="H141" i="1"/>
  <c r="L141" i="1" s="1"/>
  <c r="L140" i="1"/>
  <c r="K140" i="1"/>
  <c r="J140" i="1"/>
  <c r="L139" i="1"/>
  <c r="K139" i="1"/>
  <c r="J139" i="1"/>
  <c r="L138" i="1"/>
  <c r="K138" i="1"/>
  <c r="J138" i="1"/>
  <c r="L137" i="1"/>
  <c r="K137" i="1"/>
  <c r="J137" i="1"/>
  <c r="L136" i="1"/>
  <c r="K136" i="1"/>
  <c r="J136" i="1"/>
  <c r="L135" i="1"/>
  <c r="K135" i="1"/>
  <c r="J135" i="1"/>
  <c r="L134" i="1"/>
  <c r="K134" i="1"/>
  <c r="J134" i="1"/>
  <c r="L133" i="1"/>
  <c r="K133" i="1"/>
  <c r="J133" i="1"/>
  <c r="L132" i="1"/>
  <c r="K132" i="1"/>
  <c r="J132" i="1"/>
  <c r="L131" i="1"/>
  <c r="K131" i="1"/>
  <c r="J131" i="1"/>
  <c r="L130" i="1"/>
  <c r="K130" i="1"/>
  <c r="J130" i="1"/>
  <c r="L129" i="1"/>
  <c r="K129" i="1"/>
  <c r="J129" i="1"/>
  <c r="L128" i="1"/>
  <c r="K128" i="1"/>
  <c r="J128" i="1"/>
  <c r="L127" i="1"/>
  <c r="K127" i="1"/>
  <c r="J127" i="1"/>
  <c r="L126" i="1"/>
  <c r="K126" i="1"/>
  <c r="J126" i="1"/>
  <c r="L125" i="1"/>
  <c r="K125" i="1"/>
  <c r="J125" i="1"/>
  <c r="L124" i="1"/>
  <c r="K124" i="1"/>
  <c r="J124" i="1"/>
  <c r="L123" i="1"/>
  <c r="K123" i="1"/>
  <c r="J123" i="1"/>
  <c r="L122" i="1"/>
  <c r="K122" i="1"/>
  <c r="J122" i="1"/>
  <c r="I121" i="1"/>
  <c r="H121" i="1"/>
  <c r="G121" i="1"/>
  <c r="L120" i="1"/>
  <c r="K120" i="1"/>
  <c r="J120" i="1"/>
  <c r="L119" i="1"/>
  <c r="K119" i="1"/>
  <c r="J119" i="1"/>
  <c r="I118" i="1"/>
  <c r="H118" i="1"/>
  <c r="G118" i="1"/>
  <c r="L117" i="1"/>
  <c r="K117" i="1"/>
  <c r="J117" i="1"/>
  <c r="L116" i="1"/>
  <c r="K116" i="1"/>
  <c r="J116" i="1"/>
  <c r="L115" i="1"/>
  <c r="K115" i="1"/>
  <c r="J115" i="1"/>
  <c r="L114" i="1"/>
  <c r="K114" i="1"/>
  <c r="J114" i="1"/>
  <c r="I113" i="1"/>
  <c r="H113" i="1"/>
  <c r="G113" i="1"/>
  <c r="L112" i="1"/>
  <c r="K112" i="1"/>
  <c r="K113" i="1" s="1"/>
  <c r="J112" i="1"/>
  <c r="J113" i="1" s="1"/>
  <c r="I111" i="1"/>
  <c r="G111" i="1"/>
  <c r="H110" i="1"/>
  <c r="H111" i="1" s="1"/>
  <c r="L109" i="1"/>
  <c r="K109" i="1"/>
  <c r="J109" i="1"/>
  <c r="I108" i="1"/>
  <c r="H108" i="1"/>
  <c r="G108" i="1"/>
  <c r="L107" i="1"/>
  <c r="K107" i="1"/>
  <c r="K108" i="1" s="1"/>
  <c r="J107" i="1"/>
  <c r="J108" i="1" s="1"/>
  <c r="I106" i="1"/>
  <c r="H106" i="1"/>
  <c r="G106" i="1"/>
  <c r="L105" i="1"/>
  <c r="K105" i="1"/>
  <c r="K106" i="1" s="1"/>
  <c r="J105" i="1"/>
  <c r="J106" i="1" s="1"/>
  <c r="I104" i="1"/>
  <c r="G104" i="1"/>
  <c r="H103" i="1"/>
  <c r="L103" i="1" s="1"/>
  <c r="I102" i="1"/>
  <c r="H102" i="1"/>
  <c r="G102" i="1"/>
  <c r="L101" i="1"/>
  <c r="K101" i="1"/>
  <c r="K102" i="1" s="1"/>
  <c r="J101" i="1"/>
  <c r="J102" i="1" s="1"/>
  <c r="I100" i="1"/>
  <c r="H100" i="1"/>
  <c r="G100" i="1"/>
  <c r="L99" i="1"/>
  <c r="L100" i="1" s="1"/>
  <c r="K99" i="1"/>
  <c r="K100" i="1" s="1"/>
  <c r="J99" i="1"/>
  <c r="J100" i="1" s="1"/>
  <c r="I98" i="1"/>
  <c r="H98" i="1"/>
  <c r="G98" i="1"/>
  <c r="L97" i="1"/>
  <c r="K97" i="1"/>
  <c r="J97" i="1"/>
  <c r="L96" i="1"/>
  <c r="K96" i="1"/>
  <c r="J96" i="1"/>
  <c r="L95" i="1"/>
  <c r="K95" i="1"/>
  <c r="J95" i="1"/>
  <c r="L94" i="1"/>
  <c r="K94" i="1"/>
  <c r="J94" i="1"/>
  <c r="L93" i="1"/>
  <c r="K93" i="1"/>
  <c r="J93" i="1"/>
  <c r="L92" i="1"/>
  <c r="K92" i="1"/>
  <c r="J92" i="1"/>
  <c r="L91" i="1"/>
  <c r="K91" i="1"/>
  <c r="J91" i="1"/>
  <c r="L90" i="1"/>
  <c r="K90" i="1"/>
  <c r="J90" i="1"/>
  <c r="L89" i="1"/>
  <c r="K89" i="1"/>
  <c r="J89" i="1"/>
  <c r="L88" i="1"/>
  <c r="K88" i="1"/>
  <c r="J88" i="1"/>
  <c r="I87" i="1"/>
  <c r="G87" i="1"/>
  <c r="H86" i="1"/>
  <c r="L86" i="1" s="1"/>
  <c r="L85" i="1"/>
  <c r="K85" i="1"/>
  <c r="J85" i="1"/>
  <c r="L84" i="1"/>
  <c r="K84" i="1"/>
  <c r="J84" i="1"/>
  <c r="L83" i="1"/>
  <c r="K83" i="1"/>
  <c r="J83" i="1"/>
  <c r="L82" i="1"/>
  <c r="K82" i="1"/>
  <c r="J82" i="1"/>
  <c r="I81" i="1"/>
  <c r="G81" i="1"/>
  <c r="H80" i="1"/>
  <c r="L80" i="1" s="1"/>
  <c r="L81" i="1" s="1"/>
  <c r="I79" i="1"/>
  <c r="G79" i="1"/>
  <c r="H78" i="1"/>
  <c r="L78" i="1" s="1"/>
  <c r="L77" i="1"/>
  <c r="K77" i="1"/>
  <c r="J77" i="1"/>
  <c r="L76" i="1"/>
  <c r="K76" i="1"/>
  <c r="J76" i="1"/>
  <c r="L75" i="1"/>
  <c r="K75" i="1"/>
  <c r="J75" i="1"/>
  <c r="L74" i="1"/>
  <c r="K74" i="1"/>
  <c r="J74" i="1"/>
  <c r="I73" i="1"/>
  <c r="H73" i="1"/>
  <c r="L73" i="1" s="1"/>
  <c r="G73" i="1"/>
  <c r="L72" i="1"/>
  <c r="K72" i="1"/>
  <c r="K73" i="1" s="1"/>
  <c r="J72" i="1"/>
  <c r="J73" i="1" s="1"/>
  <c r="I71" i="1"/>
  <c r="H71" i="1"/>
  <c r="G71" i="1"/>
  <c r="L70" i="1"/>
  <c r="K70" i="1"/>
  <c r="K71" i="1" s="1"/>
  <c r="J70" i="1"/>
  <c r="J71" i="1" s="1"/>
  <c r="I69" i="1"/>
  <c r="H69" i="1"/>
  <c r="G69" i="1"/>
  <c r="L68" i="1"/>
  <c r="K68" i="1"/>
  <c r="K69" i="1" s="1"/>
  <c r="J68" i="1"/>
  <c r="J69" i="1" s="1"/>
  <c r="I67" i="1"/>
  <c r="H67" i="1"/>
  <c r="G67" i="1"/>
  <c r="L66" i="1"/>
  <c r="K66" i="1"/>
  <c r="K67" i="1" s="1"/>
  <c r="J66" i="1"/>
  <c r="J67" i="1" s="1"/>
  <c r="I65" i="1"/>
  <c r="H65" i="1"/>
  <c r="G65" i="1"/>
  <c r="K64" i="1"/>
  <c r="K65" i="1" s="1"/>
  <c r="J64" i="1"/>
  <c r="J65" i="1" s="1"/>
  <c r="I63" i="1"/>
  <c r="H63" i="1"/>
  <c r="G63" i="1"/>
  <c r="L62" i="1"/>
  <c r="K62" i="1"/>
  <c r="K63" i="1" s="1"/>
  <c r="J62" i="1"/>
  <c r="J63" i="1" s="1"/>
  <c r="I61" i="1"/>
  <c r="H61" i="1"/>
  <c r="G61" i="1"/>
  <c r="L60" i="1"/>
  <c r="K60" i="1"/>
  <c r="K61" i="1" s="1"/>
  <c r="J60" i="1"/>
  <c r="J61" i="1" s="1"/>
  <c r="I59" i="1"/>
  <c r="H59" i="1"/>
  <c r="G59" i="1"/>
  <c r="L58" i="1"/>
  <c r="L59" i="1" s="1"/>
  <c r="K58" i="1"/>
  <c r="K59" i="1" s="1"/>
  <c r="J58" i="1"/>
  <c r="J59" i="1" s="1"/>
  <c r="I57" i="1"/>
  <c r="H57" i="1"/>
  <c r="G57" i="1"/>
  <c r="L56" i="1"/>
  <c r="L57" i="1" s="1"/>
  <c r="K56" i="1"/>
  <c r="K57" i="1" s="1"/>
  <c r="J56" i="1"/>
  <c r="J57" i="1" s="1"/>
  <c r="I55" i="1"/>
  <c r="G55" i="1"/>
  <c r="H54" i="1"/>
  <c r="K54" i="1" s="1"/>
  <c r="K55" i="1" s="1"/>
  <c r="I53" i="1"/>
  <c r="H53" i="1"/>
  <c r="G53" i="1"/>
  <c r="L52" i="1"/>
  <c r="K52" i="1"/>
  <c r="K53" i="1" s="1"/>
  <c r="J52" i="1"/>
  <c r="J53" i="1" s="1"/>
  <c r="I51" i="1"/>
  <c r="H51" i="1"/>
  <c r="G51" i="1"/>
  <c r="L50" i="1"/>
  <c r="K50" i="1"/>
  <c r="K51" i="1" s="1"/>
  <c r="J50" i="1"/>
  <c r="J51" i="1" s="1"/>
  <c r="I49" i="1"/>
  <c r="H49" i="1"/>
  <c r="G49" i="1"/>
  <c r="L48" i="1"/>
  <c r="K48" i="1"/>
  <c r="K49" i="1" s="1"/>
  <c r="J48" i="1"/>
  <c r="J49" i="1" s="1"/>
  <c r="I47" i="1"/>
  <c r="H47" i="1"/>
  <c r="G47" i="1"/>
  <c r="L46" i="1"/>
  <c r="K46" i="1"/>
  <c r="K47" i="1" s="1"/>
  <c r="J46" i="1"/>
  <c r="J47" i="1" s="1"/>
  <c r="I45" i="1"/>
  <c r="H45" i="1"/>
  <c r="G45" i="1"/>
  <c r="L44" i="1"/>
  <c r="K44" i="1"/>
  <c r="K45" i="1" s="1"/>
  <c r="J44" i="1"/>
  <c r="J45" i="1" s="1"/>
  <c r="G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H29" i="1"/>
  <c r="J29" i="1" s="1"/>
  <c r="L28" i="1"/>
  <c r="K28" i="1"/>
  <c r="J28" i="1"/>
  <c r="L27" i="1"/>
  <c r="J27" i="1"/>
  <c r="I27" i="1"/>
  <c r="I43" i="1" s="1"/>
  <c r="L26" i="1"/>
  <c r="K26" i="1"/>
  <c r="J26" i="1"/>
  <c r="I25" i="1"/>
  <c r="H25" i="1"/>
  <c r="G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I17" i="1"/>
  <c r="H17" i="1"/>
  <c r="G17" i="1"/>
  <c r="L16" i="1"/>
  <c r="K16" i="1"/>
  <c r="J16" i="1"/>
  <c r="L15" i="1"/>
  <c r="K15" i="1"/>
  <c r="J15" i="1"/>
  <c r="L14" i="1"/>
  <c r="K14" i="1"/>
  <c r="J14" i="1"/>
  <c r="I13" i="1"/>
  <c r="H13" i="1"/>
  <c r="G13" i="1"/>
  <c r="L12" i="1"/>
  <c r="K12" i="1"/>
  <c r="J12" i="1"/>
  <c r="L11" i="1"/>
  <c r="K11" i="1"/>
  <c r="J11" i="1"/>
  <c r="G10" i="1"/>
  <c r="L9" i="1"/>
  <c r="K9" i="1"/>
  <c r="J9" i="1"/>
  <c r="L8" i="1"/>
  <c r="K8" i="1"/>
  <c r="J8" i="1"/>
  <c r="I7" i="1"/>
  <c r="I10" i="1" s="1"/>
  <c r="H7" i="1"/>
  <c r="L7" i="1" s="1"/>
  <c r="L47" i="1" l="1"/>
  <c r="J121" i="1"/>
  <c r="K121" i="1"/>
  <c r="L144" i="1"/>
  <c r="L13" i="1"/>
  <c r="L45" i="1"/>
  <c r="L53" i="1"/>
  <c r="K7" i="1"/>
  <c r="K10" i="1" s="1"/>
  <c r="G145" i="1"/>
  <c r="J17" i="1"/>
  <c r="L71" i="1"/>
  <c r="J13" i="1"/>
  <c r="L29" i="1"/>
  <c r="J54" i="1"/>
  <c r="J55" i="1" s="1"/>
  <c r="L63" i="1"/>
  <c r="K86" i="1"/>
  <c r="K98" i="1"/>
  <c r="L111" i="1"/>
  <c r="J103" i="1"/>
  <c r="J104" i="1" s="1"/>
  <c r="L106" i="1"/>
  <c r="K110" i="1"/>
  <c r="J118" i="1"/>
  <c r="J25" i="1"/>
  <c r="K25" i="1"/>
  <c r="K27" i="1"/>
  <c r="K103" i="1"/>
  <c r="K104" i="1" s="1"/>
  <c r="K111" i="1"/>
  <c r="L110" i="1"/>
  <c r="H55" i="1"/>
  <c r="H81" i="1"/>
  <c r="J98" i="1"/>
  <c r="L113" i="1"/>
  <c r="K118" i="1"/>
  <c r="L17" i="1"/>
  <c r="L54" i="1"/>
  <c r="L55" i="1" s="1"/>
  <c r="L67" i="1"/>
  <c r="L69" i="1"/>
  <c r="J80" i="1"/>
  <c r="J81" i="1" s="1"/>
  <c r="H87" i="1"/>
  <c r="L87" i="1" s="1"/>
  <c r="K13" i="1"/>
  <c r="L25" i="1"/>
  <c r="I145" i="1"/>
  <c r="K17" i="1"/>
  <c r="K29" i="1"/>
  <c r="L49" i="1"/>
  <c r="L65" i="1"/>
  <c r="K87" i="1"/>
  <c r="J86" i="1"/>
  <c r="J87" i="1" s="1"/>
  <c r="L98" i="1"/>
  <c r="H104" i="1"/>
  <c r="L104" i="1" s="1"/>
  <c r="J43" i="1"/>
  <c r="L102" i="1"/>
  <c r="J78" i="1"/>
  <c r="J79" i="1" s="1"/>
  <c r="H79" i="1"/>
  <c r="K80" i="1"/>
  <c r="K81" i="1" s="1"/>
  <c r="L121" i="1"/>
  <c r="J141" i="1"/>
  <c r="J142" i="1" s="1"/>
  <c r="H142" i="1"/>
  <c r="L142" i="1" s="1"/>
  <c r="K78" i="1"/>
  <c r="K79" i="1" s="1"/>
  <c r="J110" i="1"/>
  <c r="J111" i="1" s="1"/>
  <c r="K141" i="1"/>
  <c r="K142" i="1" s="1"/>
  <c r="L61" i="1"/>
  <c r="H10" i="1"/>
  <c r="H43" i="1"/>
  <c r="J7" i="1"/>
  <c r="J10" i="1" s="1"/>
  <c r="K43" i="1" l="1"/>
  <c r="K145" i="1"/>
  <c r="L43" i="1"/>
  <c r="L79" i="1"/>
  <c r="L10" i="1"/>
  <c r="H145" i="1"/>
  <c r="J145" i="1"/>
  <c r="L145" i="1" l="1"/>
</calcChain>
</file>

<file path=xl/sharedStrings.xml><?xml version="1.0" encoding="utf-8"?>
<sst xmlns="http://schemas.openxmlformats.org/spreadsheetml/2006/main" count="196" uniqueCount="103">
  <si>
    <t xml:space="preserve">Исполнение бюджета Министерства труда и социальной политики Республики Тыва на 01.01.2016 года </t>
  </si>
  <si>
    <t>Единица измерения: руб.</t>
  </si>
  <si>
    <t>Дата отчета: 01.01.2016</t>
  </si>
  <si>
    <t>БК</t>
  </si>
  <si>
    <t>План на 01.01.2016 года</t>
  </si>
  <si>
    <t>Профинансировано на 01.01.2016 года</t>
  </si>
  <si>
    <t>Кассовые расходы на 01.01.2016 года</t>
  </si>
  <si>
    <t>Остаток от плана на 01.01.2016 года</t>
  </si>
  <si>
    <t>Остаток на счете на 01.01.2016 года</t>
  </si>
  <si>
    <t xml:space="preserve">Исполнение от плана </t>
  </si>
  <si>
    <t>КВСР</t>
  </si>
  <si>
    <t>ФКР</t>
  </si>
  <si>
    <t>КЦСР</t>
  </si>
  <si>
    <t>КВР</t>
  </si>
  <si>
    <t>ЭКР</t>
  </si>
  <si>
    <t>Мероприятия подпрограммы "Улучшение условий и охраны труда в Республике Тыва" ГП "Труд,занятость на 2014-2016 годы"</t>
  </si>
  <si>
    <t>Итого по КЦСР 0414227</t>
  </si>
  <si>
    <t>Мероприятия подпрограммы "Снижение напряженности на рынке труда" ГП "Труд,занятость на 2014-2016 годы"</t>
  </si>
  <si>
    <t>Итого по КЦСР 0424226</t>
  </si>
  <si>
    <t xml:space="preserve">Подпрограмма "Снижение напряженности на рынке труда" (субсидии на реализацию дополнительных мероприятий в сфере занятости населения) </t>
  </si>
  <si>
    <t>Итого по КЦСР 0435083</t>
  </si>
  <si>
    <t xml:space="preserve">Подпрограмма "Содействие занятости населения Республики Тыва на 2014-2015 годы" (реализация мероприятий)  ГП "Труд, занятость на 2014-2016 годы" </t>
  </si>
  <si>
    <t>244</t>
  </si>
  <si>
    <t>Итого по КЦСР 0444222</t>
  </si>
  <si>
    <t>Содержание и обеспечение деятельности центров занятости населения Республики Тыва</t>
  </si>
  <si>
    <t>111</t>
  </si>
  <si>
    <t>112</t>
  </si>
  <si>
    <t>242</t>
  </si>
  <si>
    <t>Итого по КЦСР 0450059</t>
  </si>
  <si>
    <t>Пенсионное обеспечение, выплата пенсий по государственному пенсионному обеспечению</t>
  </si>
  <si>
    <t>8633019</t>
  </si>
  <si>
    <t>312</t>
  </si>
  <si>
    <t>Итого по КЦСР 8633019</t>
  </si>
  <si>
    <t>Подпрограмма "Социальное обслуживание граждан пожилого возраста и инвалидов в Республике Тыва на 2013-2015 годы, расходы на обеспечение деятельности (оказание услуг) государственных учреждений в рамках подпрограммы "Социальное обслуживание граждан пожилого возраста и инвалидов в РТ на 2013-2015 годы" ГП "Социальная поддержка граждан Республики Тыва на 2014-2015 годы"</t>
  </si>
  <si>
    <t>611</t>
  </si>
  <si>
    <t>Итого по КЦСР 0131059</t>
  </si>
  <si>
    <t>Мероприятия в области государственной семейной политики, расходы на обеспечение деятельности (оказание услуг) государственных учреждений</t>
  </si>
  <si>
    <t>Итого по КЦСР 0132059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</si>
  <si>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</si>
  <si>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Итого по КЦСР 0135224</t>
  </si>
  <si>
    <t>Расходы на обеспечение деятельности (оказание услуг) государственных учреждений в рамках подпрограммы "Профилактика пьянства, алкоголизма и их медико-социальных последствий  на территории Республики Тыва на 2013-2015 годы" ГП "Государственная антиалкогольная  программа Республики Тыва на 2014-2020 годы"</t>
  </si>
  <si>
    <t>1420059</t>
  </si>
  <si>
    <t>Итого по КЦСР 1420059</t>
  </si>
  <si>
    <t>Расходы на капитальный ремонт учреждений социальной сферы и республиканской собственности в рамках подпрограммы "Энергосбережение и повышение энергетической эффективности в Республике Тыва до 2020 года" государственной программы Республики Тыва "Развитие энергетики Республики Тыва на 2014-2016 годы"</t>
  </si>
  <si>
    <t>Итого по КЦСР 1933883</t>
  </si>
  <si>
    <t>Реализация мероприятий и помощи отдельным категориям граждан в рамках социальной программы Республики Тыва, направленной на 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</t>
  </si>
  <si>
    <t>Итого по КЦСР 8623907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</si>
  <si>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</si>
  <si>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Итого по КЦСР 8625209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</si>
  <si>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подпрограммы "Предоставление мер социальной поддержки отдельным категориям граждан и семьям с детьми Республики Тыва на 2014-2016 годы" ГП "Социальная поддержка граждан Республики Тыва на 2014-2015 годы" </t>
  </si>
  <si>
    <t>322</t>
  </si>
  <si>
    <t>Итого по КЦСР 0115135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</si>
  <si>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подпрограммы "Предоставление мер социальной поддержки отдельным категориям граждан и семьям с детьми Республики Тыва на 2014-2016 годы" ГП "Социальная поддержка граждан Республики Тыва на 2014-2015 годы"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</si>
  <si>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</si>
  <si>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Итого по КЦСР 0115137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</si>
  <si>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подпрограмма "Предоставление мер социальной поддержки отдельным категориям граждан и семьям с детьми Республики Тыва на 2014-2016 годы"</t>
  </si>
  <si>
    <t>313</t>
  </si>
  <si>
    <t>Итого по КЦСР 9995280</t>
  </si>
  <si>
    <t>Подпрограмма "Предоставление мер социальной поддержки отдельным категориям граждан и семьям с детьми РТ на 2014-2016 годы", субвенции на реализацию Закона РТ "О мерах социальной поддержки ветеранов труда и тружеников тыла"</t>
  </si>
  <si>
    <t>530</t>
  </si>
  <si>
    <t>Итого по КЦСР 0115606</t>
  </si>
  <si>
    <t>Подпрограмма "Предоставление мер социальной поддержки отдельным категориям граждан и семьям с детьми РТ на 2014-2016 годы", субвенции на реализацию Закона Республики Тыва "О мерах социальной поддержки реабилитированных лиц и лиц, признанных пострадавшими от политических репрессий"</t>
  </si>
  <si>
    <t>Итого по КЦСР 0115608</t>
  </si>
  <si>
    <t>Подпрограмма "Предоставление мер социальной поддержки отдельным категориям граждан и семьям с детьми РТ на 2014-2016 годы", субвенции на реализацию Закона РТ "О погребении и похоронном деле"</t>
  </si>
  <si>
    <t>Итого по КЦСР 0115611</t>
  </si>
  <si>
    <t>Реализация социально-значимых мероприятий по оказанию социальной поддержки отдельным категориям граждан подпрограммы "Социальное обслуживание граждан пожилого возраста и инвалидов в Республике Тыва на 2013-2015 годы" государственной программы "Социальная поддержка граждан Республики Тыва на 2014-2015 годы"</t>
  </si>
  <si>
    <t>0134228</t>
  </si>
  <si>
    <t>321</t>
  </si>
  <si>
    <t>Итого по КЦСР 0134228</t>
  </si>
  <si>
    <t>Расходы на 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</si>
  <si>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Итого по КЦСР 0135225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</si>
  <si>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</si>
  <si>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340</t>
  </si>
  <si>
    <t>570</t>
  </si>
  <si>
    <t>Итого по КЦСР 0445290</t>
  </si>
  <si>
    <t>Мероприятия государственной программы Республики Тыва "Доступная среда на 2014-2015гг"</t>
  </si>
  <si>
    <t>2414225</t>
  </si>
  <si>
    <t>Итого по КЦСР 2414225</t>
  </si>
  <si>
    <t>Субсидии на мероприятия государственной программы Российской Федерации "Доступная среда" на 2011 - 2015 годы</t>
  </si>
  <si>
    <t>Итого по КЦСР 2415027</t>
  </si>
  <si>
    <t>Субвенции на обеспечение равной доступности услуг общественного транспорта  для отдельных категорий граждан</t>
  </si>
  <si>
    <t>Итого по КЦСР 0115612</t>
  </si>
  <si>
    <t>8623907</t>
  </si>
  <si>
    <t>Резервный фонд исполнительного органа государственной власти Республики Тыва</t>
  </si>
  <si>
    <t>Итого по КЦСР 9700400</t>
  </si>
  <si>
    <t>Подпрограмма "Поддержка социально ориентированных некоммерческих организаций в Республике Тыва на 2014-2016 годы" (Субсидии некоммерческим организациям (за исключением государственных (муниципальных) учреждений))</t>
  </si>
  <si>
    <t>Итого по КЦСР 8654215</t>
  </si>
  <si>
    <t>Предоставление субсидий бюджетным, автономным учреждениям и иным некоммерческим организациям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</si>
  <si>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Итого по КЦСР 8650059</t>
  </si>
  <si>
    <t>Прочая закупка товаров, работ и услуг для обеспечения государственных (муниципальных) нужд</t>
  </si>
  <si>
    <t>Обеспечение деятельности отдельных государственных органов Республики Тыва, расходы на выплаты персоналу в целях обеспечения деятельности руководства и управления в сфере установленных функций органов гос.власти,фонд оплаты труда государственных (муниципальных) органов и взносы по обязательному социальному страхованию</t>
  </si>
  <si>
    <t>8900011</t>
  </si>
  <si>
    <t>121</t>
  </si>
  <si>
    <t>Итого по КЦСР 8900011</t>
  </si>
  <si>
    <t>Обеспечение деятельности отдельных государственных органов Республики Тыва,расходы на иные выплаты персоналу в целях обеспечения деятельности руководства и управления в сфере установленных функций органов государственной власти, за исключением фонда оплаты труда</t>
  </si>
  <si>
    <t>8900019</t>
  </si>
  <si>
    <t>122</t>
  </si>
  <si>
    <t>851</t>
  </si>
  <si>
    <t>852</t>
  </si>
  <si>
    <t>Итого по КЦСР 8900019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</si>
  <si>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</si>
  <si>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Итого по КЦСР 8903987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</si>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</sst>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0;[Red]\-#,##0.00;0.00"/>
    <numFmt numFmtId="165" formatCode="000"/>
    <numFmt numFmtId="166" formatCode="0000"/>
    <numFmt numFmtId="167" formatCode="0000000"/>
    <numFmt numFmtId="169" formatCode="#,##0.00_ ;[Red]\-#,##0.00\ "/>
    <numFmt numFmtId="171" formatCode="0.0"/>
    <numFmt numFmtId="173" formatCode="&quot;Да&quot;;&quot;Да&quot;;&quot;Нет&quot;"/>
    <numFmt numFmtId="174" formatCode="_(* #,##0.00_);_(* \(#,##0.00\);_(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20"/>
      <name val="Times New Roman"/>
      <family val="1"/>
      <charset val="204"/>
    </font>
    <font>
      <b/>
      <sz val="8"/>
      <color indexed="2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Fill="1"/>
    <xf numFmtId="0" fontId="4" fillId="0" borderId="0" xfId="1" applyNumberFormat="1" applyFont="1" applyFill="1" applyAlignment="1" applyProtection="1">
      <alignment vertical="center"/>
      <protection hidden="1"/>
    </xf>
    <xf numFmtId="0" fontId="2" fillId="0" borderId="0" xfId="1" applyFill="1" applyProtection="1">
      <protection hidden="1"/>
    </xf>
    <xf numFmtId="0" fontId="2" fillId="0" borderId="0" xfId="1" applyFill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5" xfId="1" applyNumberFormat="1" applyFont="1" applyFill="1" applyBorder="1" applyAlignment="1" applyProtection="1">
      <alignment horizontal="right" wrapText="1"/>
      <protection hidden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164" fontId="5" fillId="0" borderId="5" xfId="1" applyNumberFormat="1" applyFont="1" applyFill="1" applyBorder="1" applyAlignment="1" applyProtection="1">
      <alignment horizontal="right"/>
      <protection hidden="1"/>
    </xf>
    <xf numFmtId="164" fontId="4" fillId="0" borderId="5" xfId="1" applyNumberFormat="1" applyFont="1" applyFill="1" applyBorder="1" applyAlignment="1" applyProtection="1">
      <alignment horizontal="right"/>
      <protection hidden="1"/>
    </xf>
    <xf numFmtId="164" fontId="5" fillId="0" borderId="5" xfId="1" applyNumberFormat="1" applyFont="1" applyFill="1" applyBorder="1" applyAlignment="1" applyProtection="1">
      <alignment wrapText="1"/>
      <protection hidden="1"/>
    </xf>
    <xf numFmtId="0" fontId="5" fillId="0" borderId="5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5" xfId="1" applyNumberFormat="1" applyFont="1" applyFill="1" applyBorder="1" applyAlignment="1" applyProtection="1">
      <alignment horizontal="right" vertical="center"/>
      <protection hidden="1"/>
    </xf>
    <xf numFmtId="166" fontId="4" fillId="0" borderId="5" xfId="1" applyNumberFormat="1" applyFont="1" applyFill="1" applyBorder="1" applyAlignment="1" applyProtection="1">
      <alignment horizontal="right" vertical="center"/>
      <protection hidden="1"/>
    </xf>
    <xf numFmtId="167" fontId="4" fillId="0" borderId="5" xfId="1" applyNumberFormat="1" applyFont="1" applyFill="1" applyBorder="1" applyAlignment="1" applyProtection="1">
      <alignment horizontal="right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right" vertical="center" wrapText="1"/>
      <protection hidden="1"/>
    </xf>
    <xf numFmtId="164" fontId="4" fillId="0" borderId="5" xfId="1" applyNumberFormat="1" applyFont="1" applyFill="1" applyBorder="1" applyAlignment="1" applyProtection="1">
      <alignment horizontal="right" vertical="center"/>
      <protection hidden="1"/>
    </xf>
    <xf numFmtId="164" fontId="4" fillId="0" borderId="5" xfId="1" applyNumberFormat="1" applyFont="1" applyFill="1" applyBorder="1" applyAlignment="1" applyProtection="1">
      <alignment vertical="center" wrapText="1"/>
      <protection hidden="1"/>
    </xf>
    <xf numFmtId="2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5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4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5" xfId="1" applyNumberFormat="1" applyFont="1" applyFill="1" applyBorder="1" applyAlignment="1" applyProtection="1">
      <alignment horizontal="right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5" xfId="1" applyNumberFormat="1" applyFont="1" applyFill="1" applyBorder="1" applyAlignment="1" applyProtection="1">
      <alignment horizontal="center" vertical="center"/>
      <protection hidden="1"/>
    </xf>
    <xf numFmtId="171" fontId="5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ill="1" applyAlignment="1">
      <alignment vertical="center"/>
    </xf>
    <xf numFmtId="165" fontId="6" fillId="0" borderId="5" xfId="1" applyNumberFormat="1" applyFont="1" applyFill="1" applyBorder="1" applyAlignment="1" applyProtection="1">
      <alignment horizontal="right"/>
      <protection hidden="1"/>
    </xf>
    <xf numFmtId="166" fontId="4" fillId="0" borderId="5" xfId="1" applyNumberFormat="1" applyFont="1" applyFill="1" applyBorder="1" applyAlignment="1" applyProtection="1">
      <alignment horizontal="right"/>
      <protection hidden="1"/>
    </xf>
    <xf numFmtId="167" fontId="4" fillId="0" borderId="5" xfId="1" applyNumberFormat="1" applyFont="1" applyFill="1" applyBorder="1" applyAlignment="1" applyProtection="1">
      <alignment horizontal="right"/>
      <protection hidden="1"/>
    </xf>
    <xf numFmtId="165" fontId="4" fillId="0" borderId="5" xfId="1" applyNumberFormat="1" applyFont="1" applyFill="1" applyBorder="1" applyAlignment="1" applyProtection="1">
      <alignment horizontal="center"/>
      <protection hidden="1"/>
    </xf>
    <xf numFmtId="165" fontId="4" fillId="0" borderId="5" xfId="1" applyNumberFormat="1" applyFont="1" applyFill="1" applyBorder="1" applyAlignment="1" applyProtection="1">
      <alignment horizontal="right" wrapText="1"/>
      <protection hidden="1"/>
    </xf>
    <xf numFmtId="164" fontId="4" fillId="0" borderId="5" xfId="1" applyNumberFormat="1" applyFont="1" applyFill="1" applyBorder="1" applyAlignment="1" applyProtection="1">
      <alignment wrapText="1"/>
      <protection hidden="1"/>
    </xf>
    <xf numFmtId="0" fontId="5" fillId="0" borderId="5" xfId="1" applyNumberFormat="1" applyFont="1" applyFill="1" applyBorder="1" applyAlignment="1" applyProtection="1">
      <alignment horizontal="right" vertical="center" wrapText="1"/>
      <protection hidden="1"/>
    </xf>
    <xf numFmtId="2" fontId="5" fillId="0" borderId="5" xfId="1" applyNumberFormat="1" applyFont="1" applyFill="1" applyBorder="1" applyAlignment="1" applyProtection="1">
      <alignment horizontal="center" vertical="center"/>
      <protection hidden="1"/>
    </xf>
    <xf numFmtId="2" fontId="4" fillId="0" borderId="5" xfId="1" applyNumberFormat="1" applyFont="1" applyFill="1" applyBorder="1" applyAlignment="1" applyProtection="1">
      <alignment horizontal="center"/>
      <protection hidden="1"/>
    </xf>
    <xf numFmtId="169" fontId="2" fillId="0" borderId="0" xfId="1" applyNumberFormat="1" applyFill="1" applyAlignment="1">
      <alignment vertical="center"/>
    </xf>
    <xf numFmtId="164" fontId="5" fillId="0" borderId="5" xfId="1" applyNumberFormat="1" applyFont="1" applyFill="1" applyBorder="1" applyAlignment="1" applyProtection="1">
      <alignment horizontal="center" vertical="center"/>
      <protection hidden="1"/>
    </xf>
    <xf numFmtId="165" fontId="6" fillId="0" borderId="5" xfId="1" applyNumberFormat="1" applyFont="1" applyFill="1" applyBorder="1" applyAlignment="1" applyProtection="1">
      <alignment vertical="center"/>
      <protection hidden="1"/>
    </xf>
    <xf numFmtId="166" fontId="4" fillId="0" borderId="5" xfId="1" applyNumberFormat="1" applyFont="1" applyFill="1" applyBorder="1" applyAlignment="1" applyProtection="1">
      <alignment vertical="center"/>
      <protection hidden="1"/>
    </xf>
    <xf numFmtId="167" fontId="4" fillId="0" borderId="5" xfId="1" applyNumberFormat="1" applyFont="1" applyFill="1" applyBorder="1" applyAlignment="1" applyProtection="1">
      <alignment vertical="center"/>
      <protection hidden="1"/>
    </xf>
    <xf numFmtId="165" fontId="4" fillId="0" borderId="5" xfId="1" applyNumberFormat="1" applyFont="1" applyFill="1" applyBorder="1" applyAlignment="1" applyProtection="1">
      <alignment vertical="center" wrapText="1"/>
      <protection hidden="1"/>
    </xf>
    <xf numFmtId="164" fontId="4" fillId="0" borderId="5" xfId="1" applyNumberFormat="1" applyFont="1" applyFill="1" applyBorder="1" applyAlignment="1" applyProtection="1">
      <alignment vertical="center"/>
      <protection hidden="1"/>
    </xf>
    <xf numFmtId="171" fontId="4" fillId="0" borderId="5" xfId="1" applyNumberFormat="1" applyFont="1" applyFill="1" applyBorder="1" applyAlignment="1" applyProtection="1">
      <alignment vertical="center"/>
      <protection hidden="1"/>
    </xf>
    <xf numFmtId="171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right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5" xfId="1" applyNumberFormat="1" applyFont="1" applyFill="1" applyBorder="1" applyAlignment="1" applyProtection="1">
      <alignment vertical="center"/>
      <protection hidden="1"/>
    </xf>
    <xf numFmtId="0" fontId="7" fillId="0" borderId="5" xfId="1" applyNumberFormat="1" applyFont="1" applyFill="1" applyBorder="1" applyAlignment="1" applyProtection="1">
      <alignment horizontal="right" vertical="center"/>
      <protection hidden="1"/>
    </xf>
    <xf numFmtId="0" fontId="5" fillId="0" borderId="5" xfId="1" applyNumberFormat="1" applyFont="1" applyFill="1" applyBorder="1" applyAlignment="1" applyProtection="1">
      <alignment horizontal="right" vertical="center"/>
      <protection hidden="1"/>
    </xf>
    <xf numFmtId="164" fontId="8" fillId="0" borderId="5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Fill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  <cellStyle name="Обычный 5" xfId="6"/>
    <cellStyle name="Обычный 5 2" xfId="7"/>
    <cellStyle name="Обычный 6" xfId="8"/>
    <cellStyle name="Примечание 2" xfId="9"/>
    <cellStyle name="Примечание 3" xfId="10"/>
    <cellStyle name="Финансовый 2" xfId="11"/>
    <cellStyle name="Финансовый 3" xfId="12"/>
    <cellStyle name="Финансовый 4" xfId="13"/>
    <cellStyle name="Финансовый 4 2" xfId="14"/>
    <cellStyle name="Финансовый 5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5"/>
  <sheetViews>
    <sheetView showGridLines="0" tabSelected="1" view="pageBreakPreview" zoomScale="80" zoomScaleNormal="100" zoomScaleSheetLayoutView="80" workbookViewId="0">
      <selection sqref="A1:L1"/>
    </sheetView>
  </sheetViews>
  <sheetFormatPr defaultColWidth="9.140625" defaultRowHeight="12.75" x14ac:dyDescent="0.2"/>
  <cols>
    <col min="1" max="1" width="34.28515625" style="2" customWidth="1"/>
    <col min="2" max="2" width="5.7109375" style="2" customWidth="1"/>
    <col min="3" max="3" width="7" style="2" customWidth="1"/>
    <col min="4" max="4" width="8.85546875" style="2" customWidth="1"/>
    <col min="5" max="5" width="5.7109375" style="64" customWidth="1"/>
    <col min="6" max="6" width="7" style="2" customWidth="1"/>
    <col min="7" max="7" width="17.42578125" style="2" customWidth="1"/>
    <col min="8" max="8" width="17.5703125" style="2" customWidth="1"/>
    <col min="9" max="9" width="18.140625" style="2" customWidth="1"/>
    <col min="10" max="10" width="19" style="2" customWidth="1"/>
    <col min="11" max="11" width="18.42578125" style="2" customWidth="1"/>
    <col min="12" max="12" width="18" style="64" customWidth="1"/>
    <col min="13" max="13" width="8.42578125" style="2" customWidth="1"/>
    <col min="14" max="211" width="9.140625" style="2" customWidth="1"/>
    <col min="212" max="16384" width="9.140625" style="2"/>
  </cols>
  <sheetData>
    <row r="1" spans="1:12" ht="16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2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5"/>
    </row>
    <row r="3" spans="1:12" ht="13.5" customHeight="1" x14ac:dyDescent="0.2">
      <c r="A3" s="3" t="s">
        <v>2</v>
      </c>
      <c r="B3" s="4"/>
      <c r="C3" s="4"/>
      <c r="D3" s="4"/>
      <c r="E3" s="5"/>
      <c r="F3" s="4"/>
      <c r="G3" s="4"/>
      <c r="H3" s="4"/>
      <c r="I3" s="4"/>
      <c r="J3" s="4"/>
      <c r="K3" s="4"/>
      <c r="L3" s="5"/>
    </row>
    <row r="4" spans="1:12" ht="18" customHeight="1" x14ac:dyDescent="0.2">
      <c r="A4" s="6"/>
      <c r="B4" s="7" t="s">
        <v>3</v>
      </c>
      <c r="C4" s="8"/>
      <c r="D4" s="8"/>
      <c r="E4" s="8"/>
      <c r="F4" s="9"/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1" t="s">
        <v>9</v>
      </c>
    </row>
    <row r="5" spans="1:12" ht="18.75" customHeight="1" x14ac:dyDescent="0.2">
      <c r="A5" s="12"/>
      <c r="B5" s="13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0"/>
      <c r="H5" s="10"/>
      <c r="I5" s="10"/>
      <c r="J5" s="10"/>
      <c r="K5" s="10"/>
      <c r="L5" s="11"/>
    </row>
    <row r="6" spans="1:12" ht="22.5" customHeight="1" x14ac:dyDescent="0.2">
      <c r="A6" s="14"/>
      <c r="B6" s="14"/>
      <c r="C6" s="14"/>
      <c r="D6" s="14"/>
      <c r="E6" s="15"/>
      <c r="F6" s="14"/>
      <c r="G6" s="16"/>
      <c r="H6" s="17"/>
      <c r="I6" s="18"/>
      <c r="J6" s="16"/>
      <c r="K6" s="17"/>
      <c r="L6" s="19"/>
    </row>
    <row r="7" spans="1:12" ht="16.5" customHeight="1" x14ac:dyDescent="0.2">
      <c r="A7" s="20" t="s">
        <v>15</v>
      </c>
      <c r="B7" s="21">
        <v>924</v>
      </c>
      <c r="C7" s="22">
        <v>401</v>
      </c>
      <c r="D7" s="23">
        <v>414227</v>
      </c>
      <c r="E7" s="24">
        <v>244</v>
      </c>
      <c r="F7" s="25">
        <v>226</v>
      </c>
      <c r="G7" s="26">
        <v>100000</v>
      </c>
      <c r="H7" s="26">
        <f>100000-799.84</f>
        <v>99200.16</v>
      </c>
      <c r="I7" s="27">
        <f>99200.16</f>
        <v>99200.16</v>
      </c>
      <c r="J7" s="26">
        <f t="shared" ref="J7:K9" si="0">G7-H7</f>
        <v>799.83999999999651</v>
      </c>
      <c r="K7" s="26">
        <f t="shared" si="0"/>
        <v>0</v>
      </c>
      <c r="L7" s="28">
        <f t="shared" ref="L7:L50" si="1">H7/G7*100</f>
        <v>99.200160000000011</v>
      </c>
    </row>
    <row r="8" spans="1:12" ht="15.75" customHeight="1" x14ac:dyDescent="0.2">
      <c r="A8" s="29"/>
      <c r="B8" s="21">
        <v>924</v>
      </c>
      <c r="C8" s="22">
        <v>401</v>
      </c>
      <c r="D8" s="23">
        <v>414227</v>
      </c>
      <c r="E8" s="24">
        <v>244</v>
      </c>
      <c r="F8" s="30">
        <v>290</v>
      </c>
      <c r="G8" s="26">
        <v>50000</v>
      </c>
      <c r="H8" s="26">
        <v>50000</v>
      </c>
      <c r="I8" s="26">
        <v>50000</v>
      </c>
      <c r="J8" s="26">
        <f t="shared" si="0"/>
        <v>0</v>
      </c>
      <c r="K8" s="26">
        <f t="shared" si="0"/>
        <v>0</v>
      </c>
      <c r="L8" s="28">
        <f t="shared" si="1"/>
        <v>100</v>
      </c>
    </row>
    <row r="9" spans="1:12" ht="14.25" customHeight="1" x14ac:dyDescent="0.2">
      <c r="A9" s="31"/>
      <c r="B9" s="21">
        <v>924</v>
      </c>
      <c r="C9" s="22">
        <v>401</v>
      </c>
      <c r="D9" s="23">
        <v>414227</v>
      </c>
      <c r="E9" s="24">
        <v>244</v>
      </c>
      <c r="F9" s="30">
        <v>340</v>
      </c>
      <c r="G9" s="26">
        <v>50000</v>
      </c>
      <c r="H9" s="26">
        <v>25550</v>
      </c>
      <c r="I9" s="26">
        <v>25550</v>
      </c>
      <c r="J9" s="26">
        <f>G9-H9</f>
        <v>24450</v>
      </c>
      <c r="K9" s="26">
        <f t="shared" si="0"/>
        <v>0</v>
      </c>
      <c r="L9" s="28">
        <f t="shared" si="1"/>
        <v>51.1</v>
      </c>
    </row>
    <row r="10" spans="1:12" ht="14.25" customHeight="1" x14ac:dyDescent="0.2">
      <c r="A10" s="32" t="s">
        <v>16</v>
      </c>
      <c r="B10" s="33"/>
      <c r="C10" s="33"/>
      <c r="D10" s="33"/>
      <c r="E10" s="33"/>
      <c r="F10" s="33"/>
      <c r="G10" s="35">
        <f>SUM(G7:G9)</f>
        <v>200000</v>
      </c>
      <c r="H10" s="35">
        <f>SUM(H7:H9)</f>
        <v>174750.16</v>
      </c>
      <c r="I10" s="35">
        <f>SUM(I7:I9)</f>
        <v>174750.16</v>
      </c>
      <c r="J10" s="35">
        <f>SUM(J7:J9)</f>
        <v>25249.839999999997</v>
      </c>
      <c r="K10" s="35">
        <f>SUM(K7:K9)</f>
        <v>0</v>
      </c>
      <c r="L10" s="13">
        <f t="shared" si="1"/>
        <v>87.375080000000011</v>
      </c>
    </row>
    <row r="11" spans="1:12" ht="25.5" customHeight="1" x14ac:dyDescent="0.2">
      <c r="A11" s="36" t="s">
        <v>17</v>
      </c>
      <c r="B11" s="21">
        <v>924</v>
      </c>
      <c r="C11" s="22">
        <v>401</v>
      </c>
      <c r="D11" s="23">
        <v>424226</v>
      </c>
      <c r="E11" s="37">
        <v>360</v>
      </c>
      <c r="F11" s="30">
        <v>226</v>
      </c>
      <c r="G11" s="27">
        <v>560651.52000000002</v>
      </c>
      <c r="H11" s="27">
        <v>560651.52000000002</v>
      </c>
      <c r="I11" s="27">
        <v>560651.52000000002</v>
      </c>
      <c r="J11" s="26">
        <f>G11-H11</f>
        <v>0</v>
      </c>
      <c r="K11" s="26">
        <f>H11-I11</f>
        <v>0</v>
      </c>
      <c r="L11" s="28">
        <f t="shared" si="1"/>
        <v>100</v>
      </c>
    </row>
    <row r="12" spans="1:12" ht="26.25" customHeight="1" x14ac:dyDescent="0.2">
      <c r="A12" s="36"/>
      <c r="B12" s="21">
        <v>924</v>
      </c>
      <c r="C12" s="22">
        <v>401</v>
      </c>
      <c r="D12" s="23">
        <v>424226</v>
      </c>
      <c r="E12" s="37">
        <v>810</v>
      </c>
      <c r="F12" s="30">
        <v>242</v>
      </c>
      <c r="G12" s="26">
        <v>805000</v>
      </c>
      <c r="H12" s="27">
        <v>805000</v>
      </c>
      <c r="I12" s="27">
        <v>805000</v>
      </c>
      <c r="J12" s="26">
        <f>G12-H12</f>
        <v>0</v>
      </c>
      <c r="K12" s="26">
        <f>H12-I12</f>
        <v>0</v>
      </c>
      <c r="L12" s="28">
        <f t="shared" si="1"/>
        <v>100</v>
      </c>
    </row>
    <row r="13" spans="1:12" ht="15" customHeight="1" x14ac:dyDescent="0.2">
      <c r="A13" s="32" t="s">
        <v>18</v>
      </c>
      <c r="B13" s="33"/>
      <c r="C13" s="33"/>
      <c r="D13" s="33"/>
      <c r="E13" s="33"/>
      <c r="F13" s="33"/>
      <c r="G13" s="35">
        <f>G11+G12</f>
        <v>1365651.52</v>
      </c>
      <c r="H13" s="35">
        <f>H11+H12</f>
        <v>1365651.52</v>
      </c>
      <c r="I13" s="35">
        <f>I11+I12</f>
        <v>1365651.52</v>
      </c>
      <c r="J13" s="35">
        <f>J11+J12</f>
        <v>0</v>
      </c>
      <c r="K13" s="35">
        <f>K11+K12</f>
        <v>0</v>
      </c>
      <c r="L13" s="38">
        <f t="shared" si="1"/>
        <v>100</v>
      </c>
    </row>
    <row r="14" spans="1:12" ht="18" customHeight="1" x14ac:dyDescent="0.2">
      <c r="A14" s="20" t="s">
        <v>19</v>
      </c>
      <c r="B14" s="21">
        <v>924</v>
      </c>
      <c r="C14" s="22">
        <v>401</v>
      </c>
      <c r="D14" s="23">
        <v>425083</v>
      </c>
      <c r="E14" s="37">
        <v>540</v>
      </c>
      <c r="F14" s="30">
        <v>251</v>
      </c>
      <c r="G14" s="26">
        <v>145400</v>
      </c>
      <c r="H14" s="26">
        <v>145400</v>
      </c>
      <c r="I14" s="27">
        <v>145400</v>
      </c>
      <c r="J14" s="26">
        <f t="shared" ref="J14:K16" si="2">G14-H14</f>
        <v>0</v>
      </c>
      <c r="K14" s="26">
        <f t="shared" si="2"/>
        <v>0</v>
      </c>
      <c r="L14" s="28">
        <f t="shared" si="1"/>
        <v>100</v>
      </c>
    </row>
    <row r="15" spans="1:12" ht="18" customHeight="1" x14ac:dyDescent="0.2">
      <c r="A15" s="29"/>
      <c r="B15" s="21">
        <v>924</v>
      </c>
      <c r="C15" s="22">
        <v>401</v>
      </c>
      <c r="D15" s="23">
        <v>425083</v>
      </c>
      <c r="E15" s="37">
        <v>810</v>
      </c>
      <c r="F15" s="30">
        <v>241</v>
      </c>
      <c r="G15" s="26">
        <v>290760</v>
      </c>
      <c r="H15" s="26">
        <v>290760</v>
      </c>
      <c r="I15" s="26">
        <v>290760</v>
      </c>
      <c r="J15" s="26">
        <f t="shared" si="2"/>
        <v>0</v>
      </c>
      <c r="K15" s="26">
        <f t="shared" si="2"/>
        <v>0</v>
      </c>
      <c r="L15" s="28">
        <f t="shared" si="1"/>
        <v>100</v>
      </c>
    </row>
    <row r="16" spans="1:12" ht="22.5" customHeight="1" x14ac:dyDescent="0.2">
      <c r="A16" s="31"/>
      <c r="B16" s="21">
        <v>924</v>
      </c>
      <c r="C16" s="22">
        <v>401</v>
      </c>
      <c r="D16" s="23">
        <v>425083</v>
      </c>
      <c r="E16" s="37">
        <v>810</v>
      </c>
      <c r="F16" s="30">
        <v>242</v>
      </c>
      <c r="G16" s="26">
        <v>4183240</v>
      </c>
      <c r="H16" s="26">
        <v>4183240</v>
      </c>
      <c r="I16" s="26">
        <v>4183240</v>
      </c>
      <c r="J16" s="26">
        <f t="shared" si="2"/>
        <v>0</v>
      </c>
      <c r="K16" s="26">
        <f t="shared" si="2"/>
        <v>0</v>
      </c>
      <c r="L16" s="28">
        <f t="shared" si="1"/>
        <v>100</v>
      </c>
    </row>
    <row r="17" spans="1:12" s="39" customFormat="1" ht="17.25" customHeight="1" x14ac:dyDescent="0.25">
      <c r="A17" s="32" t="s">
        <v>20</v>
      </c>
      <c r="B17" s="33"/>
      <c r="C17" s="33"/>
      <c r="D17" s="33"/>
      <c r="E17" s="33"/>
      <c r="F17" s="33"/>
      <c r="G17" s="35">
        <f>G16+G15+G14</f>
        <v>4619400</v>
      </c>
      <c r="H17" s="35">
        <f>H16+H15+H14</f>
        <v>4619400</v>
      </c>
      <c r="I17" s="35">
        <f>I16+I15+I14</f>
        <v>4619400</v>
      </c>
      <c r="J17" s="35">
        <f>J16+J15+J14</f>
        <v>0</v>
      </c>
      <c r="K17" s="35">
        <f>K16+K15+K14</f>
        <v>0</v>
      </c>
      <c r="L17" s="38">
        <f t="shared" si="1"/>
        <v>100</v>
      </c>
    </row>
    <row r="18" spans="1:12" ht="11.25" customHeight="1" x14ac:dyDescent="0.2">
      <c r="A18" s="36" t="s">
        <v>21</v>
      </c>
      <c r="B18" s="40">
        <v>924</v>
      </c>
      <c r="C18" s="41">
        <v>401</v>
      </c>
      <c r="D18" s="42">
        <v>434222</v>
      </c>
      <c r="E18" s="43" t="s">
        <v>22</v>
      </c>
      <c r="F18" s="44">
        <v>224</v>
      </c>
      <c r="G18" s="17">
        <v>3000</v>
      </c>
      <c r="H18" s="45">
        <v>3000</v>
      </c>
      <c r="I18" s="45">
        <v>3000</v>
      </c>
      <c r="J18" s="26">
        <f>G18-H18</f>
        <v>0</v>
      </c>
      <c r="K18" s="26">
        <f>H18-I18</f>
        <v>0</v>
      </c>
      <c r="L18" s="28">
        <f t="shared" si="1"/>
        <v>100</v>
      </c>
    </row>
    <row r="19" spans="1:12" ht="11.25" customHeight="1" x14ac:dyDescent="0.2">
      <c r="A19" s="36"/>
      <c r="B19" s="40">
        <v>924</v>
      </c>
      <c r="C19" s="41">
        <v>401</v>
      </c>
      <c r="D19" s="42">
        <v>434222</v>
      </c>
      <c r="E19" s="43" t="s">
        <v>22</v>
      </c>
      <c r="F19" s="44">
        <v>340</v>
      </c>
      <c r="G19" s="17">
        <v>123000</v>
      </c>
      <c r="H19" s="45">
        <v>123000</v>
      </c>
      <c r="I19" s="45">
        <v>123000</v>
      </c>
      <c r="J19" s="26">
        <f t="shared" ref="J19:K24" si="3">G19-H19</f>
        <v>0</v>
      </c>
      <c r="K19" s="26">
        <f t="shared" si="3"/>
        <v>0</v>
      </c>
      <c r="L19" s="28">
        <f t="shared" si="1"/>
        <v>100</v>
      </c>
    </row>
    <row r="20" spans="1:12" ht="11.25" customHeight="1" x14ac:dyDescent="0.2">
      <c r="A20" s="36"/>
      <c r="B20" s="40">
        <v>924</v>
      </c>
      <c r="C20" s="41">
        <v>401</v>
      </c>
      <c r="D20" s="42">
        <v>434222</v>
      </c>
      <c r="E20" s="43">
        <v>321</v>
      </c>
      <c r="F20" s="44">
        <v>262</v>
      </c>
      <c r="G20" s="17">
        <v>541300</v>
      </c>
      <c r="H20" s="45">
        <v>541300</v>
      </c>
      <c r="I20" s="45">
        <v>541300</v>
      </c>
      <c r="J20" s="26">
        <f t="shared" si="3"/>
        <v>0</v>
      </c>
      <c r="K20" s="26">
        <f t="shared" si="3"/>
        <v>0</v>
      </c>
      <c r="L20" s="28">
        <f t="shared" si="1"/>
        <v>100</v>
      </c>
    </row>
    <row r="21" spans="1:12" ht="11.25" customHeight="1" x14ac:dyDescent="0.2">
      <c r="A21" s="36"/>
      <c r="B21" s="40">
        <v>924</v>
      </c>
      <c r="C21" s="41">
        <v>401</v>
      </c>
      <c r="D21" s="42">
        <v>434222</v>
      </c>
      <c r="E21" s="43">
        <v>360</v>
      </c>
      <c r="F21" s="44">
        <v>221</v>
      </c>
      <c r="G21" s="17">
        <v>251579.5</v>
      </c>
      <c r="H21" s="45">
        <v>137579.5</v>
      </c>
      <c r="I21" s="45">
        <v>137579.5</v>
      </c>
      <c r="J21" s="26">
        <f t="shared" si="3"/>
        <v>114000</v>
      </c>
      <c r="K21" s="26">
        <f t="shared" si="3"/>
        <v>0</v>
      </c>
      <c r="L21" s="28">
        <f t="shared" si="1"/>
        <v>54.686292007099148</v>
      </c>
    </row>
    <row r="22" spans="1:12" ht="11.25" customHeight="1" x14ac:dyDescent="0.2">
      <c r="A22" s="36"/>
      <c r="B22" s="40">
        <v>924</v>
      </c>
      <c r="C22" s="41">
        <v>401</v>
      </c>
      <c r="D22" s="42">
        <v>434222</v>
      </c>
      <c r="E22" s="43">
        <v>360</v>
      </c>
      <c r="F22" s="44">
        <v>222</v>
      </c>
      <c r="G22" s="17">
        <v>79000</v>
      </c>
      <c r="H22" s="45">
        <v>79000</v>
      </c>
      <c r="I22" s="45">
        <v>79000</v>
      </c>
      <c r="J22" s="26">
        <f t="shared" si="3"/>
        <v>0</v>
      </c>
      <c r="K22" s="26">
        <f t="shared" si="3"/>
        <v>0</v>
      </c>
      <c r="L22" s="28">
        <f t="shared" si="1"/>
        <v>100</v>
      </c>
    </row>
    <row r="23" spans="1:12" ht="11.25" customHeight="1" x14ac:dyDescent="0.2">
      <c r="A23" s="36"/>
      <c r="B23" s="40">
        <v>924</v>
      </c>
      <c r="C23" s="41">
        <v>401</v>
      </c>
      <c r="D23" s="42">
        <v>434222</v>
      </c>
      <c r="E23" s="43">
        <v>360</v>
      </c>
      <c r="F23" s="44">
        <v>226</v>
      </c>
      <c r="G23" s="17">
        <v>7145400</v>
      </c>
      <c r="H23" s="45">
        <v>7091400</v>
      </c>
      <c r="I23" s="45">
        <v>7091400</v>
      </c>
      <c r="J23" s="26">
        <f t="shared" si="3"/>
        <v>54000</v>
      </c>
      <c r="K23" s="26">
        <f t="shared" si="3"/>
        <v>0</v>
      </c>
      <c r="L23" s="28">
        <f t="shared" si="1"/>
        <v>99.244269040221681</v>
      </c>
    </row>
    <row r="24" spans="1:12" ht="11.25" customHeight="1" x14ac:dyDescent="0.2">
      <c r="A24" s="36"/>
      <c r="B24" s="40">
        <v>924</v>
      </c>
      <c r="C24" s="41">
        <v>401</v>
      </c>
      <c r="D24" s="42">
        <v>434222</v>
      </c>
      <c r="E24" s="43">
        <v>360</v>
      </c>
      <c r="F24" s="44">
        <v>290</v>
      </c>
      <c r="G24" s="17">
        <v>9664200</v>
      </c>
      <c r="H24" s="45">
        <v>9664200</v>
      </c>
      <c r="I24" s="45">
        <v>9664200</v>
      </c>
      <c r="J24" s="26">
        <f t="shared" si="3"/>
        <v>0</v>
      </c>
      <c r="K24" s="26">
        <f t="shared" si="3"/>
        <v>0</v>
      </c>
      <c r="L24" s="28">
        <f t="shared" si="1"/>
        <v>100</v>
      </c>
    </row>
    <row r="25" spans="1:12" s="39" customFormat="1" ht="15" customHeight="1" x14ac:dyDescent="0.25">
      <c r="A25" s="46" t="s">
        <v>23</v>
      </c>
      <c r="B25" s="46"/>
      <c r="C25" s="46"/>
      <c r="D25" s="46"/>
      <c r="E25" s="46"/>
      <c r="F25" s="46"/>
      <c r="G25" s="35">
        <f>SUM(G18:G24)</f>
        <v>17807479.5</v>
      </c>
      <c r="H25" s="35">
        <f>SUM(H18:H24)</f>
        <v>17639479.5</v>
      </c>
      <c r="I25" s="35">
        <f>SUM(I18:I24)</f>
        <v>17639479.5</v>
      </c>
      <c r="J25" s="35">
        <f>SUM(J18:J24)</f>
        <v>168000</v>
      </c>
      <c r="K25" s="35">
        <f>SUM(K18:K24)</f>
        <v>0</v>
      </c>
      <c r="L25" s="47">
        <f t="shared" si="1"/>
        <v>99.056576198782082</v>
      </c>
    </row>
    <row r="26" spans="1:12" x14ac:dyDescent="0.2">
      <c r="A26" s="20" t="s">
        <v>24</v>
      </c>
      <c r="B26" s="40">
        <v>924</v>
      </c>
      <c r="C26" s="41">
        <v>412</v>
      </c>
      <c r="D26" s="42">
        <v>450059</v>
      </c>
      <c r="E26" s="43" t="s">
        <v>25</v>
      </c>
      <c r="F26" s="44">
        <v>211</v>
      </c>
      <c r="G26" s="17">
        <v>36431000</v>
      </c>
      <c r="H26" s="45">
        <v>34281489</v>
      </c>
      <c r="I26" s="45">
        <v>34281489</v>
      </c>
      <c r="J26" s="17">
        <f>G26-H26</f>
        <v>2149511</v>
      </c>
      <c r="K26" s="17">
        <f t="shared" ref="J26:K42" si="4">H26-I26</f>
        <v>0</v>
      </c>
      <c r="L26" s="48">
        <f t="shared" si="1"/>
        <v>94.099774916966311</v>
      </c>
    </row>
    <row r="27" spans="1:12" x14ac:dyDescent="0.2">
      <c r="A27" s="29"/>
      <c r="B27" s="40">
        <v>924</v>
      </c>
      <c r="C27" s="41">
        <v>412</v>
      </c>
      <c r="D27" s="42">
        <v>450059</v>
      </c>
      <c r="E27" s="43" t="s">
        <v>25</v>
      </c>
      <c r="F27" s="44">
        <v>213</v>
      </c>
      <c r="G27" s="17">
        <v>11999656</v>
      </c>
      <c r="H27" s="45">
        <v>11003700</v>
      </c>
      <c r="I27" s="45">
        <f>11003699+1</f>
        <v>11003700</v>
      </c>
      <c r="J27" s="17">
        <f t="shared" si="4"/>
        <v>995956</v>
      </c>
      <c r="K27" s="17">
        <f t="shared" si="4"/>
        <v>0</v>
      </c>
      <c r="L27" s="48">
        <f t="shared" si="1"/>
        <v>91.700128737023789</v>
      </c>
    </row>
    <row r="28" spans="1:12" x14ac:dyDescent="0.2">
      <c r="A28" s="29"/>
      <c r="B28" s="40">
        <v>924</v>
      </c>
      <c r="C28" s="41">
        <v>412</v>
      </c>
      <c r="D28" s="42">
        <v>450059</v>
      </c>
      <c r="E28" s="43" t="s">
        <v>26</v>
      </c>
      <c r="F28" s="44">
        <v>212</v>
      </c>
      <c r="G28" s="17">
        <v>0</v>
      </c>
      <c r="H28" s="45">
        <v>0</v>
      </c>
      <c r="I28" s="45">
        <v>0</v>
      </c>
      <c r="J28" s="17">
        <f t="shared" si="4"/>
        <v>0</v>
      </c>
      <c r="K28" s="17">
        <f t="shared" si="4"/>
        <v>0</v>
      </c>
      <c r="L28" s="48" t="e">
        <f t="shared" si="1"/>
        <v>#DIV/0!</v>
      </c>
    </row>
    <row r="29" spans="1:12" x14ac:dyDescent="0.2">
      <c r="A29" s="29"/>
      <c r="B29" s="40">
        <v>924</v>
      </c>
      <c r="C29" s="41">
        <v>412</v>
      </c>
      <c r="D29" s="42">
        <v>450059</v>
      </c>
      <c r="E29" s="43" t="s">
        <v>27</v>
      </c>
      <c r="F29" s="44">
        <v>221</v>
      </c>
      <c r="G29" s="17">
        <v>1282900</v>
      </c>
      <c r="H29" s="45">
        <f>1282900-0.2</f>
        <v>1282899.8</v>
      </c>
      <c r="I29" s="45">
        <v>1282899.8</v>
      </c>
      <c r="J29" s="17">
        <f t="shared" si="4"/>
        <v>0.19999999995343387</v>
      </c>
      <c r="K29" s="17">
        <f t="shared" si="4"/>
        <v>0</v>
      </c>
      <c r="L29" s="48">
        <f t="shared" si="1"/>
        <v>99.99998441032038</v>
      </c>
    </row>
    <row r="30" spans="1:12" x14ac:dyDescent="0.2">
      <c r="A30" s="29"/>
      <c r="B30" s="40">
        <v>924</v>
      </c>
      <c r="C30" s="41">
        <v>412</v>
      </c>
      <c r="D30" s="42">
        <v>450059</v>
      </c>
      <c r="E30" s="43" t="s">
        <v>27</v>
      </c>
      <c r="F30" s="44">
        <v>225</v>
      </c>
      <c r="G30" s="17">
        <v>375000</v>
      </c>
      <c r="H30" s="45">
        <v>375000</v>
      </c>
      <c r="I30" s="45">
        <v>375000</v>
      </c>
      <c r="J30" s="17">
        <f t="shared" si="4"/>
        <v>0</v>
      </c>
      <c r="K30" s="17">
        <f t="shared" si="4"/>
        <v>0</v>
      </c>
      <c r="L30" s="48">
        <f t="shared" si="1"/>
        <v>100</v>
      </c>
    </row>
    <row r="31" spans="1:12" x14ac:dyDescent="0.2">
      <c r="A31" s="29"/>
      <c r="B31" s="40">
        <v>924</v>
      </c>
      <c r="C31" s="41">
        <v>412</v>
      </c>
      <c r="D31" s="42">
        <v>450059</v>
      </c>
      <c r="E31" s="43" t="s">
        <v>27</v>
      </c>
      <c r="F31" s="44">
        <v>226</v>
      </c>
      <c r="G31" s="17">
        <v>3000000</v>
      </c>
      <c r="H31" s="45">
        <v>2340000</v>
      </c>
      <c r="I31" s="45">
        <v>2340000</v>
      </c>
      <c r="J31" s="17">
        <f t="shared" si="4"/>
        <v>660000</v>
      </c>
      <c r="K31" s="17">
        <f t="shared" si="4"/>
        <v>0</v>
      </c>
      <c r="L31" s="48">
        <f t="shared" si="1"/>
        <v>78</v>
      </c>
    </row>
    <row r="32" spans="1:12" x14ac:dyDescent="0.2">
      <c r="A32" s="29"/>
      <c r="B32" s="40">
        <v>924</v>
      </c>
      <c r="C32" s="41">
        <v>412</v>
      </c>
      <c r="D32" s="42">
        <v>450059</v>
      </c>
      <c r="E32" s="43" t="s">
        <v>27</v>
      </c>
      <c r="F32" s="44">
        <v>310</v>
      </c>
      <c r="G32" s="17">
        <v>45000</v>
      </c>
      <c r="H32" s="45">
        <v>45000</v>
      </c>
      <c r="I32" s="45">
        <v>45000</v>
      </c>
      <c r="J32" s="17">
        <f t="shared" si="4"/>
        <v>0</v>
      </c>
      <c r="K32" s="17">
        <f t="shared" si="4"/>
        <v>0</v>
      </c>
      <c r="L32" s="48">
        <f t="shared" si="1"/>
        <v>100</v>
      </c>
    </row>
    <row r="33" spans="1:13" x14ac:dyDescent="0.2">
      <c r="A33" s="29"/>
      <c r="B33" s="40">
        <v>924</v>
      </c>
      <c r="C33" s="41">
        <v>412</v>
      </c>
      <c r="D33" s="42">
        <v>450059</v>
      </c>
      <c r="E33" s="43" t="s">
        <v>27</v>
      </c>
      <c r="F33" s="44">
        <v>340</v>
      </c>
      <c r="G33" s="17">
        <v>460000</v>
      </c>
      <c r="H33" s="45">
        <v>460000</v>
      </c>
      <c r="I33" s="45">
        <v>460000</v>
      </c>
      <c r="J33" s="17">
        <f t="shared" si="4"/>
        <v>0</v>
      </c>
      <c r="K33" s="17">
        <f t="shared" si="4"/>
        <v>0</v>
      </c>
      <c r="L33" s="48">
        <f t="shared" si="1"/>
        <v>100</v>
      </c>
    </row>
    <row r="34" spans="1:13" x14ac:dyDescent="0.2">
      <c r="A34" s="29"/>
      <c r="B34" s="40">
        <v>924</v>
      </c>
      <c r="C34" s="41">
        <v>412</v>
      </c>
      <c r="D34" s="42">
        <v>450059</v>
      </c>
      <c r="E34" s="43" t="s">
        <v>22</v>
      </c>
      <c r="F34" s="44">
        <v>222</v>
      </c>
      <c r="G34" s="17">
        <v>150800</v>
      </c>
      <c r="H34" s="45">
        <v>104000</v>
      </c>
      <c r="I34" s="45">
        <v>104000</v>
      </c>
      <c r="J34" s="17">
        <f t="shared" si="4"/>
        <v>46800</v>
      </c>
      <c r="K34" s="17">
        <f t="shared" si="4"/>
        <v>0</v>
      </c>
      <c r="L34" s="48">
        <f t="shared" si="1"/>
        <v>68.965517241379317</v>
      </c>
    </row>
    <row r="35" spans="1:13" x14ac:dyDescent="0.2">
      <c r="A35" s="29"/>
      <c r="B35" s="40">
        <v>924</v>
      </c>
      <c r="C35" s="41">
        <v>412</v>
      </c>
      <c r="D35" s="42">
        <v>450059</v>
      </c>
      <c r="E35" s="43" t="s">
        <v>22</v>
      </c>
      <c r="F35" s="44">
        <v>223</v>
      </c>
      <c r="G35" s="17">
        <v>1091000</v>
      </c>
      <c r="H35" s="45">
        <v>1091000</v>
      </c>
      <c r="I35" s="45">
        <v>1091000</v>
      </c>
      <c r="J35" s="17">
        <f t="shared" si="4"/>
        <v>0</v>
      </c>
      <c r="K35" s="17">
        <f t="shared" si="4"/>
        <v>0</v>
      </c>
      <c r="L35" s="48">
        <f t="shared" si="1"/>
        <v>100</v>
      </c>
    </row>
    <row r="36" spans="1:13" x14ac:dyDescent="0.2">
      <c r="A36" s="29"/>
      <c r="B36" s="40">
        <v>924</v>
      </c>
      <c r="C36" s="41">
        <v>412</v>
      </c>
      <c r="D36" s="42">
        <v>450059</v>
      </c>
      <c r="E36" s="43" t="s">
        <v>22</v>
      </c>
      <c r="F36" s="44">
        <v>224</v>
      </c>
      <c r="G36" s="17">
        <v>2244800</v>
      </c>
      <c r="H36" s="45">
        <v>1963800</v>
      </c>
      <c r="I36" s="45">
        <v>1963800</v>
      </c>
      <c r="J36" s="17">
        <f t="shared" si="4"/>
        <v>281000</v>
      </c>
      <c r="K36" s="17">
        <f t="shared" si="4"/>
        <v>0</v>
      </c>
      <c r="L36" s="48">
        <f t="shared" si="1"/>
        <v>87.482181040627225</v>
      </c>
    </row>
    <row r="37" spans="1:13" x14ac:dyDescent="0.2">
      <c r="A37" s="29"/>
      <c r="B37" s="40">
        <v>924</v>
      </c>
      <c r="C37" s="41">
        <v>412</v>
      </c>
      <c r="D37" s="42">
        <v>450059</v>
      </c>
      <c r="E37" s="43" t="s">
        <v>22</v>
      </c>
      <c r="F37" s="44">
        <v>225</v>
      </c>
      <c r="G37" s="17">
        <v>501400</v>
      </c>
      <c r="H37" s="45">
        <v>25000</v>
      </c>
      <c r="I37" s="45">
        <v>25000</v>
      </c>
      <c r="J37" s="17">
        <f t="shared" si="4"/>
        <v>476400</v>
      </c>
      <c r="K37" s="17">
        <f t="shared" si="4"/>
        <v>0</v>
      </c>
      <c r="L37" s="48">
        <f t="shared" si="1"/>
        <v>4.9860390905464698</v>
      </c>
    </row>
    <row r="38" spans="1:13" x14ac:dyDescent="0.2">
      <c r="A38" s="29"/>
      <c r="B38" s="40">
        <v>924</v>
      </c>
      <c r="C38" s="41">
        <v>412</v>
      </c>
      <c r="D38" s="42">
        <v>450059</v>
      </c>
      <c r="E38" s="43" t="s">
        <v>22</v>
      </c>
      <c r="F38" s="44">
        <v>226</v>
      </c>
      <c r="G38" s="17">
        <v>6445848</v>
      </c>
      <c r="H38" s="45">
        <v>6312851</v>
      </c>
      <c r="I38" s="45">
        <v>6312851</v>
      </c>
      <c r="J38" s="17">
        <f t="shared" si="4"/>
        <v>132997</v>
      </c>
      <c r="K38" s="17">
        <f t="shared" si="4"/>
        <v>0</v>
      </c>
      <c r="L38" s="48">
        <f t="shared" si="1"/>
        <v>97.936702820172002</v>
      </c>
    </row>
    <row r="39" spans="1:13" x14ac:dyDescent="0.2">
      <c r="A39" s="29"/>
      <c r="B39" s="40">
        <v>924</v>
      </c>
      <c r="C39" s="41">
        <v>412</v>
      </c>
      <c r="D39" s="42">
        <v>450059</v>
      </c>
      <c r="E39" s="43" t="s">
        <v>22</v>
      </c>
      <c r="F39" s="44">
        <v>310</v>
      </c>
      <c r="G39" s="17">
        <v>0</v>
      </c>
      <c r="H39" s="17">
        <v>0</v>
      </c>
      <c r="I39" s="17">
        <v>0</v>
      </c>
      <c r="J39" s="17">
        <f t="shared" si="4"/>
        <v>0</v>
      </c>
      <c r="K39" s="17">
        <f t="shared" si="4"/>
        <v>0</v>
      </c>
      <c r="L39" s="48" t="e">
        <f t="shared" si="1"/>
        <v>#DIV/0!</v>
      </c>
    </row>
    <row r="40" spans="1:13" x14ac:dyDescent="0.2">
      <c r="A40" s="29"/>
      <c r="B40" s="40">
        <v>924</v>
      </c>
      <c r="C40" s="41">
        <v>412</v>
      </c>
      <c r="D40" s="42">
        <v>450059</v>
      </c>
      <c r="E40" s="43">
        <v>244</v>
      </c>
      <c r="F40" s="44">
        <v>340</v>
      </c>
      <c r="G40" s="17">
        <v>3471652.59</v>
      </c>
      <c r="H40" s="45">
        <v>2484442.2799999998</v>
      </c>
      <c r="I40" s="45">
        <v>2484442.2799999998</v>
      </c>
      <c r="J40" s="17">
        <f t="shared" si="4"/>
        <v>987210.31</v>
      </c>
      <c r="K40" s="17">
        <f t="shared" si="4"/>
        <v>0</v>
      </c>
      <c r="L40" s="48">
        <f t="shared" si="1"/>
        <v>71.563677977351986</v>
      </c>
    </row>
    <row r="41" spans="1:13" x14ac:dyDescent="0.2">
      <c r="A41" s="29"/>
      <c r="B41" s="40">
        <v>924</v>
      </c>
      <c r="C41" s="41">
        <v>412</v>
      </c>
      <c r="D41" s="42">
        <v>450059</v>
      </c>
      <c r="E41" s="43">
        <v>851</v>
      </c>
      <c r="F41" s="44">
        <v>290</v>
      </c>
      <c r="G41" s="17">
        <v>247678.22</v>
      </c>
      <c r="H41" s="17">
        <v>206678.22</v>
      </c>
      <c r="I41" s="17">
        <v>206678.22</v>
      </c>
      <c r="J41" s="17">
        <f t="shared" si="4"/>
        <v>41000</v>
      </c>
      <c r="K41" s="17">
        <f t="shared" si="4"/>
        <v>0</v>
      </c>
      <c r="L41" s="48">
        <f t="shared" si="1"/>
        <v>83.446263462326243</v>
      </c>
    </row>
    <row r="42" spans="1:13" x14ac:dyDescent="0.2">
      <c r="A42" s="31"/>
      <c r="B42" s="40">
        <v>924</v>
      </c>
      <c r="C42" s="41">
        <v>412</v>
      </c>
      <c r="D42" s="42">
        <v>450059</v>
      </c>
      <c r="E42" s="43">
        <v>852</v>
      </c>
      <c r="F42" s="44">
        <v>290</v>
      </c>
      <c r="G42" s="17">
        <v>294755</v>
      </c>
      <c r="H42" s="17">
        <v>204000</v>
      </c>
      <c r="I42" s="17">
        <v>204000</v>
      </c>
      <c r="J42" s="17">
        <f t="shared" si="4"/>
        <v>90755</v>
      </c>
      <c r="K42" s="17">
        <f t="shared" si="4"/>
        <v>0</v>
      </c>
      <c r="L42" s="48">
        <f t="shared" si="1"/>
        <v>69.210021882580449</v>
      </c>
    </row>
    <row r="43" spans="1:13" s="39" customFormat="1" ht="15" customHeight="1" x14ac:dyDescent="0.25">
      <c r="A43" s="46" t="s">
        <v>28</v>
      </c>
      <c r="B43" s="46"/>
      <c r="C43" s="46"/>
      <c r="D43" s="46"/>
      <c r="E43" s="46"/>
      <c r="F43" s="46"/>
      <c r="G43" s="35">
        <f>SUM(G26:G42)</f>
        <v>68041489.810000002</v>
      </c>
      <c r="H43" s="35">
        <f>SUM(H26:H42)</f>
        <v>62179860.299999997</v>
      </c>
      <c r="I43" s="35">
        <f>SUM(I26:I42)</f>
        <v>62179860.299999997</v>
      </c>
      <c r="J43" s="35">
        <f>SUM(J26:J42)</f>
        <v>5861629.5099999998</v>
      </c>
      <c r="K43" s="35">
        <f>SUM(K26:K42)</f>
        <v>0</v>
      </c>
      <c r="L43" s="47">
        <f t="shared" si="1"/>
        <v>91.385212865902702</v>
      </c>
      <c r="M43" s="49"/>
    </row>
    <row r="44" spans="1:13" ht="35.25" customHeight="1" x14ac:dyDescent="0.2">
      <c r="A44" s="24" t="s">
        <v>29</v>
      </c>
      <c r="B44" s="21">
        <v>924</v>
      </c>
      <c r="C44" s="22">
        <v>1001</v>
      </c>
      <c r="D44" s="23" t="s">
        <v>30</v>
      </c>
      <c r="E44" s="37" t="s">
        <v>31</v>
      </c>
      <c r="F44" s="30">
        <v>263</v>
      </c>
      <c r="G44" s="26">
        <v>19854668.960000001</v>
      </c>
      <c r="H44" s="27">
        <v>19854668.960000001</v>
      </c>
      <c r="I44" s="27">
        <v>19854668.960000001</v>
      </c>
      <c r="J44" s="26">
        <f>G44-H44</f>
        <v>0</v>
      </c>
      <c r="K44" s="26">
        <f>H44-I44</f>
        <v>0</v>
      </c>
      <c r="L44" s="28">
        <f t="shared" si="1"/>
        <v>100</v>
      </c>
    </row>
    <row r="45" spans="1:13" ht="17.25" customHeight="1" x14ac:dyDescent="0.2">
      <c r="A45" s="46" t="s">
        <v>32</v>
      </c>
      <c r="B45" s="46"/>
      <c r="C45" s="46"/>
      <c r="D45" s="46"/>
      <c r="E45" s="46"/>
      <c r="F45" s="46"/>
      <c r="G45" s="35">
        <f>SUM(G44:G44)</f>
        <v>19854668.960000001</v>
      </c>
      <c r="H45" s="35">
        <f>SUM(H44:H44)</f>
        <v>19854668.960000001</v>
      </c>
      <c r="I45" s="35">
        <f>SUM(I44:I44)</f>
        <v>19854668.960000001</v>
      </c>
      <c r="J45" s="35">
        <f>SUM(J44:J44)</f>
        <v>0</v>
      </c>
      <c r="K45" s="35">
        <f>SUM(K44:K44)</f>
        <v>0</v>
      </c>
      <c r="L45" s="47">
        <f t="shared" si="1"/>
        <v>100</v>
      </c>
    </row>
    <row r="46" spans="1:13" ht="137.25" customHeight="1" x14ac:dyDescent="0.2">
      <c r="A46" s="24" t="s">
        <v>33</v>
      </c>
      <c r="B46" s="21">
        <v>924</v>
      </c>
      <c r="C46" s="22">
        <v>1002</v>
      </c>
      <c r="D46" s="23">
        <v>131059</v>
      </c>
      <c r="E46" s="37" t="s">
        <v>34</v>
      </c>
      <c r="F46" s="30">
        <v>241</v>
      </c>
      <c r="G46" s="26">
        <v>187530044.16999999</v>
      </c>
      <c r="H46" s="26">
        <v>174702715.33000001</v>
      </c>
      <c r="I46" s="26">
        <v>174702715.33000001</v>
      </c>
      <c r="J46" s="26">
        <f>G46-H46</f>
        <v>12827328.839999974</v>
      </c>
      <c r="K46" s="26">
        <f>H46-I46</f>
        <v>0</v>
      </c>
      <c r="L46" s="28">
        <f t="shared" si="1"/>
        <v>93.159853986718133</v>
      </c>
    </row>
    <row r="47" spans="1:13" ht="16.5" customHeight="1" x14ac:dyDescent="0.2">
      <c r="A47" s="46" t="s">
        <v>35</v>
      </c>
      <c r="B47" s="46"/>
      <c r="C47" s="46"/>
      <c r="D47" s="46"/>
      <c r="E47" s="46"/>
      <c r="F47" s="46"/>
      <c r="G47" s="35">
        <f>G46</f>
        <v>187530044.16999999</v>
      </c>
      <c r="H47" s="35">
        <f>H46</f>
        <v>174702715.33000001</v>
      </c>
      <c r="I47" s="35">
        <f>I46</f>
        <v>174702715.33000001</v>
      </c>
      <c r="J47" s="35">
        <f>J46</f>
        <v>12827328.839999974</v>
      </c>
      <c r="K47" s="35">
        <f>K46</f>
        <v>0</v>
      </c>
      <c r="L47" s="47">
        <f t="shared" si="1"/>
        <v>93.159853986718133</v>
      </c>
    </row>
    <row r="48" spans="1:13" s="39" customFormat="1" ht="58.5" customHeight="1" x14ac:dyDescent="0.25">
      <c r="A48" s="24" t="s">
        <v>36</v>
      </c>
      <c r="B48" s="21">
        <v>924</v>
      </c>
      <c r="C48" s="22">
        <v>1002</v>
      </c>
      <c r="D48" s="23">
        <v>132059</v>
      </c>
      <c r="E48" s="37" t="s">
        <v>34</v>
      </c>
      <c r="F48" s="30">
        <v>241</v>
      </c>
      <c r="G48" s="26">
        <v>16051898</v>
      </c>
      <c r="H48" s="26">
        <v>14745455</v>
      </c>
      <c r="I48" s="26">
        <v>14745455</v>
      </c>
      <c r="J48" s="26">
        <f>G48-H48</f>
        <v>1306443</v>
      </c>
      <c r="K48" s="26">
        <f>H48-I48</f>
        <v>0</v>
      </c>
      <c r="L48" s="28">
        <f t="shared" si="1"/>
        <v>91.861130689965762</v>
      </c>
    </row>
    <row r="49" spans="1:12" s="39" customFormat="1" ht="15" customHeight="1" x14ac:dyDescent="0.25">
      <c r="A49" s="46" t="s">
        <v>37</v>
      </c>
      <c r="B49" s="46"/>
      <c r="C49" s="46"/>
      <c r="D49" s="46"/>
      <c r="E49" s="46"/>
      <c r="F49" s="46"/>
      <c r="G49" s="35">
        <f>SUM(G48:G48)</f>
        <v>16051898</v>
      </c>
      <c r="H49" s="35">
        <f>SUM(H48:H48)</f>
        <v>14745455</v>
      </c>
      <c r="I49" s="35">
        <f>SUM(I48:I48)</f>
        <v>14745455</v>
      </c>
      <c r="J49" s="35">
        <f>SUM(J48:J48)</f>
        <v>1306443</v>
      </c>
      <c r="K49" s="35">
        <f>SUM(K48:K48)</f>
        <v>0</v>
      </c>
      <c r="L49" s="47">
        <f t="shared" si="1"/>
        <v>91.861130689965762</v>
      </c>
    </row>
    <row r="50" spans="1:12" s="39" customFormat="1" ht="79.5" customHeight="1" x14ac:dyDescent="0.25">
      <c r="A50" s="24" t="s">
        <v>38</v>
      </c>
      <c r="B50" s="21">
        <v>924</v>
      </c>
      <c r="C50" s="22">
        <v>1002</v>
      </c>
      <c r="D50" s="23">
        <v>135224</v>
      </c>
      <c r="E50" s="37">
        <v>612</v>
      </c>
      <c r="F50" s="30">
        <v>241</v>
      </c>
      <c r="G50" s="26">
        <v>1620900</v>
      </c>
      <c r="H50" s="26">
        <v>1620900</v>
      </c>
      <c r="I50" s="26">
        <v>1620900</v>
      </c>
      <c r="J50" s="26">
        <f>G50-H50</f>
        <v>0</v>
      </c>
      <c r="K50" s="26">
        <f>H50-I50</f>
        <v>0</v>
      </c>
      <c r="L50" s="28">
        <f t="shared" si="1"/>
        <v>100</v>
      </c>
    </row>
    <row r="51" spans="1:12" s="39" customFormat="1" ht="13.5" customHeight="1" x14ac:dyDescent="0.25">
      <c r="A51" s="32" t="s">
        <v>39</v>
      </c>
      <c r="B51" s="33"/>
      <c r="C51" s="33"/>
      <c r="D51" s="33"/>
      <c r="E51" s="33"/>
      <c r="F51" s="33"/>
      <c r="G51" s="35">
        <f>G50</f>
        <v>1620900</v>
      </c>
      <c r="H51" s="35">
        <f>H50</f>
        <v>1620900</v>
      </c>
      <c r="I51" s="35">
        <f>I50</f>
        <v>1620900</v>
      </c>
      <c r="J51" s="35">
        <f>J50</f>
        <v>0</v>
      </c>
      <c r="K51" s="35">
        <f>K50</f>
        <v>0</v>
      </c>
      <c r="L51" s="47"/>
    </row>
    <row r="52" spans="1:12" ht="127.5" customHeight="1" x14ac:dyDescent="0.2">
      <c r="A52" s="24" t="s">
        <v>40</v>
      </c>
      <c r="B52" s="21">
        <v>924</v>
      </c>
      <c r="C52" s="22">
        <v>1002</v>
      </c>
      <c r="D52" s="23" t="s">
        <v>41</v>
      </c>
      <c r="E52" s="37" t="s">
        <v>34</v>
      </c>
      <c r="F52" s="30">
        <v>241</v>
      </c>
      <c r="G52" s="26">
        <v>10376830</v>
      </c>
      <c r="H52" s="27">
        <v>7802000</v>
      </c>
      <c r="I52" s="27">
        <v>7802000</v>
      </c>
      <c r="J52" s="26">
        <f>G52-H52</f>
        <v>2574830</v>
      </c>
      <c r="K52" s="26">
        <f>H52-I52</f>
        <v>0</v>
      </c>
      <c r="L52" s="28">
        <f>H52/G52*100</f>
        <v>75.186738146428141</v>
      </c>
    </row>
    <row r="53" spans="1:12" ht="12" customHeight="1" x14ac:dyDescent="0.2">
      <c r="A53" s="46" t="s">
        <v>42</v>
      </c>
      <c r="B53" s="46"/>
      <c r="C53" s="46"/>
      <c r="D53" s="46"/>
      <c r="E53" s="46"/>
      <c r="F53" s="46"/>
      <c r="G53" s="35">
        <f>SUM(G52)</f>
        <v>10376830</v>
      </c>
      <c r="H53" s="35">
        <f>SUM(H52)</f>
        <v>7802000</v>
      </c>
      <c r="I53" s="35">
        <f>SUM(I52)</f>
        <v>7802000</v>
      </c>
      <c r="J53" s="35">
        <f>SUM(J52)</f>
        <v>2574830</v>
      </c>
      <c r="K53" s="35">
        <f>SUM(K52)</f>
        <v>0</v>
      </c>
      <c r="L53" s="47">
        <f>H53/G53*100</f>
        <v>75.186738146428141</v>
      </c>
    </row>
    <row r="54" spans="1:12" ht="117.75" customHeight="1" x14ac:dyDescent="0.2">
      <c r="A54" s="24" t="s">
        <v>43</v>
      </c>
      <c r="B54" s="21">
        <v>924</v>
      </c>
      <c r="C54" s="22">
        <v>1002</v>
      </c>
      <c r="D54" s="23">
        <v>1933883</v>
      </c>
      <c r="E54" s="37">
        <v>243</v>
      </c>
      <c r="F54" s="30">
        <v>225</v>
      </c>
      <c r="G54" s="26">
        <v>13971008</v>
      </c>
      <c r="H54" s="27">
        <f>13971008-53.2</f>
        <v>13970954.800000001</v>
      </c>
      <c r="I54" s="27">
        <v>13970954.800000001</v>
      </c>
      <c r="J54" s="26">
        <f>G54-H54</f>
        <v>53.199999999254942</v>
      </c>
      <c r="K54" s="26">
        <f>H54-I54</f>
        <v>0</v>
      </c>
      <c r="L54" s="28">
        <f>H54/G54*100</f>
        <v>99.999619211441299</v>
      </c>
    </row>
    <row r="55" spans="1:12" ht="23.25" customHeight="1" x14ac:dyDescent="0.2">
      <c r="A55" s="32" t="s">
        <v>44</v>
      </c>
      <c r="B55" s="33"/>
      <c r="C55" s="33"/>
      <c r="D55" s="33"/>
      <c r="E55" s="33"/>
      <c r="F55" s="34"/>
      <c r="G55" s="35">
        <f t="shared" ref="G55:L55" si="5">G54</f>
        <v>13971008</v>
      </c>
      <c r="H55" s="35">
        <f t="shared" si="5"/>
        <v>13970954.800000001</v>
      </c>
      <c r="I55" s="35">
        <f t="shared" si="5"/>
        <v>13970954.800000001</v>
      </c>
      <c r="J55" s="35">
        <f t="shared" si="5"/>
        <v>53.199999999254942</v>
      </c>
      <c r="K55" s="35">
        <f t="shared" si="5"/>
        <v>0</v>
      </c>
      <c r="L55" s="50">
        <f t="shared" si="5"/>
        <v>99.999619211441299</v>
      </c>
    </row>
    <row r="56" spans="1:12" ht="135.75" customHeight="1" x14ac:dyDescent="0.2">
      <c r="A56" s="24" t="s">
        <v>45</v>
      </c>
      <c r="B56" s="21">
        <v>924</v>
      </c>
      <c r="C56" s="25">
        <v>1002</v>
      </c>
      <c r="D56" s="25">
        <v>8623907</v>
      </c>
      <c r="E56" s="24">
        <v>243</v>
      </c>
      <c r="F56" s="25">
        <v>225</v>
      </c>
      <c r="G56" s="26">
        <v>368000</v>
      </c>
      <c r="H56" s="27">
        <v>368000</v>
      </c>
      <c r="I56" s="27">
        <v>368000</v>
      </c>
      <c r="J56" s="26">
        <f>G56-H56</f>
        <v>0</v>
      </c>
      <c r="K56" s="26">
        <f>H56-I56</f>
        <v>0</v>
      </c>
      <c r="L56" s="28">
        <f>H56/G56*100</f>
        <v>100</v>
      </c>
    </row>
    <row r="57" spans="1:12" ht="15.75" customHeight="1" x14ac:dyDescent="0.2">
      <c r="A57" s="32" t="s">
        <v>46</v>
      </c>
      <c r="B57" s="33"/>
      <c r="C57" s="33"/>
      <c r="D57" s="33"/>
      <c r="E57" s="33"/>
      <c r="F57" s="34"/>
      <c r="G57" s="35">
        <f t="shared" ref="G57:L57" si="6">G56</f>
        <v>368000</v>
      </c>
      <c r="H57" s="35">
        <f t="shared" si="6"/>
        <v>368000</v>
      </c>
      <c r="I57" s="35">
        <f t="shared" si="6"/>
        <v>368000</v>
      </c>
      <c r="J57" s="35">
        <f t="shared" si="6"/>
        <v>0</v>
      </c>
      <c r="K57" s="35">
        <f t="shared" si="6"/>
        <v>0</v>
      </c>
      <c r="L57" s="50">
        <f t="shared" si="6"/>
        <v>100</v>
      </c>
    </row>
    <row r="58" spans="1:12" ht="112.5" customHeight="1" x14ac:dyDescent="0.2">
      <c r="A58" s="24" t="s">
        <v>47</v>
      </c>
      <c r="B58" s="21">
        <v>924</v>
      </c>
      <c r="C58" s="25">
        <v>1002</v>
      </c>
      <c r="D58" s="25">
        <v>8625209</v>
      </c>
      <c r="E58" s="24">
        <v>243</v>
      </c>
      <c r="F58" s="25">
        <v>225</v>
      </c>
      <c r="G58" s="26">
        <v>367100</v>
      </c>
      <c r="H58" s="27">
        <v>367100</v>
      </c>
      <c r="I58" s="27">
        <v>367100</v>
      </c>
      <c r="J58" s="26">
        <f>G58-H58</f>
        <v>0</v>
      </c>
      <c r="K58" s="26">
        <f>H58-I58</f>
        <v>0</v>
      </c>
      <c r="L58" s="28">
        <f>H58/G58*100</f>
        <v>100</v>
      </c>
    </row>
    <row r="59" spans="1:12" ht="15" customHeight="1" x14ac:dyDescent="0.2">
      <c r="A59" s="32" t="s">
        <v>48</v>
      </c>
      <c r="B59" s="33"/>
      <c r="C59" s="33"/>
      <c r="D59" s="33"/>
      <c r="E59" s="33"/>
      <c r="F59" s="34"/>
      <c r="G59" s="35">
        <f t="shared" ref="G59:L59" si="7">G58</f>
        <v>367100</v>
      </c>
      <c r="H59" s="35">
        <f t="shared" si="7"/>
        <v>367100</v>
      </c>
      <c r="I59" s="35">
        <f t="shared" si="7"/>
        <v>367100</v>
      </c>
      <c r="J59" s="35">
        <f t="shared" si="7"/>
        <v>0</v>
      </c>
      <c r="K59" s="35">
        <f t="shared" si="7"/>
        <v>0</v>
      </c>
      <c r="L59" s="50">
        <f t="shared" si="7"/>
        <v>100</v>
      </c>
    </row>
    <row r="60" spans="1:12" s="39" customFormat="1" ht="201" customHeight="1" x14ac:dyDescent="0.25">
      <c r="A60" s="24" t="s">
        <v>49</v>
      </c>
      <c r="B60" s="21">
        <v>924</v>
      </c>
      <c r="C60" s="22">
        <v>1003</v>
      </c>
      <c r="D60" s="23">
        <v>115134</v>
      </c>
      <c r="E60" s="37" t="s">
        <v>50</v>
      </c>
      <c r="F60" s="30">
        <v>262</v>
      </c>
      <c r="G60" s="26">
        <v>8847400</v>
      </c>
      <c r="H60" s="27">
        <v>8847400</v>
      </c>
      <c r="I60" s="27">
        <v>8847400</v>
      </c>
      <c r="J60" s="26">
        <f>G60-H60</f>
        <v>0</v>
      </c>
      <c r="K60" s="26">
        <f>H60-I60</f>
        <v>0</v>
      </c>
      <c r="L60" s="28">
        <f>H60/G60*100</f>
        <v>100</v>
      </c>
    </row>
    <row r="61" spans="1:12" ht="16.5" customHeight="1" x14ac:dyDescent="0.2">
      <c r="A61" s="46" t="s">
        <v>51</v>
      </c>
      <c r="B61" s="46"/>
      <c r="C61" s="46"/>
      <c r="D61" s="46"/>
      <c r="E61" s="46"/>
      <c r="F61" s="46"/>
      <c r="G61" s="35">
        <f>SUM(G60)</f>
        <v>8847400</v>
      </c>
      <c r="H61" s="35">
        <f>SUM(H60)</f>
        <v>8847400</v>
      </c>
      <c r="I61" s="35">
        <f>SUM(I60)</f>
        <v>8847400</v>
      </c>
      <c r="J61" s="35">
        <f>SUM(J60)</f>
        <v>0</v>
      </c>
      <c r="K61" s="35">
        <f>SUM(K60)</f>
        <v>0</v>
      </c>
      <c r="L61" s="47">
        <f>H61/G61*100</f>
        <v>100</v>
      </c>
    </row>
    <row r="62" spans="1:12" s="39" customFormat="1" ht="161.25" customHeight="1" x14ac:dyDescent="0.25">
      <c r="A62" s="24" t="s">
        <v>52</v>
      </c>
      <c r="B62" s="21">
        <v>924</v>
      </c>
      <c r="C62" s="22">
        <v>1003</v>
      </c>
      <c r="D62" s="23">
        <v>115135</v>
      </c>
      <c r="E62" s="37" t="s">
        <v>50</v>
      </c>
      <c r="F62" s="30">
        <v>262</v>
      </c>
      <c r="G62" s="26">
        <v>15898500</v>
      </c>
      <c r="H62" s="27">
        <v>15898500</v>
      </c>
      <c r="I62" s="27">
        <v>15898500</v>
      </c>
      <c r="J62" s="26">
        <f>G62-H62</f>
        <v>0</v>
      </c>
      <c r="K62" s="26">
        <f>H62-I62</f>
        <v>0</v>
      </c>
      <c r="L62" s="28">
        <f>H62/G62*100</f>
        <v>100</v>
      </c>
    </row>
    <row r="63" spans="1:12" ht="14.25" customHeight="1" x14ac:dyDescent="0.2">
      <c r="A63" s="46" t="s">
        <v>51</v>
      </c>
      <c r="B63" s="46"/>
      <c r="C63" s="46"/>
      <c r="D63" s="46"/>
      <c r="E63" s="46"/>
      <c r="F63" s="46"/>
      <c r="G63" s="35">
        <f>SUM(G62)</f>
        <v>15898500</v>
      </c>
      <c r="H63" s="35">
        <f>SUM(H62)</f>
        <v>15898500</v>
      </c>
      <c r="I63" s="35">
        <f>SUM(I62)</f>
        <v>15898500</v>
      </c>
      <c r="J63" s="35">
        <f>SUM(J62)</f>
        <v>0</v>
      </c>
      <c r="K63" s="35">
        <f>SUM(K62)</f>
        <v>0</v>
      </c>
      <c r="L63" s="47">
        <f>H63/G63*100</f>
        <v>100</v>
      </c>
    </row>
    <row r="64" spans="1:12" ht="66.75" customHeight="1" x14ac:dyDescent="0.2">
      <c r="A64" s="24" t="s">
        <v>53</v>
      </c>
      <c r="B64" s="21">
        <v>924</v>
      </c>
      <c r="C64" s="22">
        <v>1003</v>
      </c>
      <c r="D64" s="23">
        <v>115137</v>
      </c>
      <c r="E64" s="37">
        <v>313</v>
      </c>
      <c r="F64" s="30">
        <v>262</v>
      </c>
      <c r="G64" s="26">
        <v>126500</v>
      </c>
      <c r="H64" s="26">
        <v>126500</v>
      </c>
      <c r="I64" s="26">
        <v>126500</v>
      </c>
      <c r="J64" s="26">
        <f>G64-H64</f>
        <v>0</v>
      </c>
      <c r="K64" s="26">
        <f>H64-I64</f>
        <v>0</v>
      </c>
      <c r="L64" s="47"/>
    </row>
    <row r="65" spans="1:12" ht="16.5" customHeight="1" x14ac:dyDescent="0.2">
      <c r="A65" s="46" t="s">
        <v>54</v>
      </c>
      <c r="B65" s="46"/>
      <c r="C65" s="46"/>
      <c r="D65" s="46"/>
      <c r="E65" s="46"/>
      <c r="F65" s="46"/>
      <c r="G65" s="35">
        <f>G64</f>
        <v>126500</v>
      </c>
      <c r="H65" s="35">
        <f>H64</f>
        <v>126500</v>
      </c>
      <c r="I65" s="35">
        <f>I64</f>
        <v>126500</v>
      </c>
      <c r="J65" s="35">
        <f>J64</f>
        <v>0</v>
      </c>
      <c r="K65" s="35">
        <f>K64</f>
        <v>0</v>
      </c>
      <c r="L65" s="47">
        <f t="shared" ref="L65:L80" si="8">H65/G65*100</f>
        <v>100</v>
      </c>
    </row>
    <row r="66" spans="1:12" s="39" customFormat="1" ht="155.25" customHeight="1" x14ac:dyDescent="0.25">
      <c r="A66" s="24" t="s">
        <v>55</v>
      </c>
      <c r="B66" s="21">
        <v>924</v>
      </c>
      <c r="C66" s="22">
        <v>1003</v>
      </c>
      <c r="D66" s="23">
        <v>115280</v>
      </c>
      <c r="E66" s="37" t="s">
        <v>56</v>
      </c>
      <c r="F66" s="30">
        <v>262</v>
      </c>
      <c r="G66" s="26">
        <v>1700</v>
      </c>
      <c r="H66" s="27">
        <v>1700</v>
      </c>
      <c r="I66" s="27">
        <v>1700</v>
      </c>
      <c r="J66" s="26">
        <f>G66-H66</f>
        <v>0</v>
      </c>
      <c r="K66" s="26">
        <f>H66-I66</f>
        <v>0</v>
      </c>
      <c r="L66" s="28">
        <f t="shared" si="8"/>
        <v>100</v>
      </c>
    </row>
    <row r="67" spans="1:12" ht="15.75" customHeight="1" x14ac:dyDescent="0.2">
      <c r="A67" s="46" t="s">
        <v>57</v>
      </c>
      <c r="B67" s="46"/>
      <c r="C67" s="46"/>
      <c r="D67" s="46"/>
      <c r="E67" s="46"/>
      <c r="F67" s="46"/>
      <c r="G67" s="35">
        <f>SUM(G66)</f>
        <v>1700</v>
      </c>
      <c r="H67" s="35">
        <f>SUM(H66)</f>
        <v>1700</v>
      </c>
      <c r="I67" s="35">
        <f>SUM(I66)</f>
        <v>1700</v>
      </c>
      <c r="J67" s="35">
        <f>SUM(J66)</f>
        <v>0</v>
      </c>
      <c r="K67" s="35">
        <f>SUM(K66)</f>
        <v>0</v>
      </c>
      <c r="L67" s="47">
        <f t="shared" si="8"/>
        <v>100</v>
      </c>
    </row>
    <row r="68" spans="1:12" ht="81.75" customHeight="1" x14ac:dyDescent="0.2">
      <c r="A68" s="24" t="s">
        <v>58</v>
      </c>
      <c r="B68" s="21">
        <v>924</v>
      </c>
      <c r="C68" s="22">
        <v>1003</v>
      </c>
      <c r="D68" s="23">
        <v>117606</v>
      </c>
      <c r="E68" s="37" t="s">
        <v>59</v>
      </c>
      <c r="F68" s="30">
        <v>251</v>
      </c>
      <c r="G68" s="26">
        <v>133043200</v>
      </c>
      <c r="H68" s="27">
        <v>131498822.55</v>
      </c>
      <c r="I68" s="27">
        <v>131498822.55</v>
      </c>
      <c r="J68" s="26">
        <f>G68-H68</f>
        <v>1544377.450000003</v>
      </c>
      <c r="K68" s="26">
        <f>H68-I68</f>
        <v>0</v>
      </c>
      <c r="L68" s="28">
        <f t="shared" si="8"/>
        <v>98.839190992098807</v>
      </c>
    </row>
    <row r="69" spans="1:12" s="39" customFormat="1" ht="18.75" customHeight="1" x14ac:dyDescent="0.25">
      <c r="A69" s="46" t="s">
        <v>60</v>
      </c>
      <c r="B69" s="46"/>
      <c r="C69" s="46"/>
      <c r="D69" s="46"/>
      <c r="E69" s="46"/>
      <c r="F69" s="46"/>
      <c r="G69" s="35">
        <f>SUM(G68)</f>
        <v>133043200</v>
      </c>
      <c r="H69" s="35">
        <f>SUM(H68)</f>
        <v>131498822.55</v>
      </c>
      <c r="I69" s="35">
        <f>SUM(I68)</f>
        <v>131498822.55</v>
      </c>
      <c r="J69" s="35">
        <f>SUM(J68)</f>
        <v>1544377.450000003</v>
      </c>
      <c r="K69" s="35">
        <f>SUM(K68)</f>
        <v>0</v>
      </c>
      <c r="L69" s="47">
        <f t="shared" si="8"/>
        <v>98.839190992098807</v>
      </c>
    </row>
    <row r="70" spans="1:12" ht="114.75" customHeight="1" x14ac:dyDescent="0.2">
      <c r="A70" s="24" t="s">
        <v>61</v>
      </c>
      <c r="B70" s="21">
        <v>924</v>
      </c>
      <c r="C70" s="22">
        <v>1003</v>
      </c>
      <c r="D70" s="23">
        <v>117608</v>
      </c>
      <c r="E70" s="37" t="s">
        <v>59</v>
      </c>
      <c r="F70" s="30">
        <v>251</v>
      </c>
      <c r="G70" s="26">
        <v>1427200</v>
      </c>
      <c r="H70" s="27">
        <v>1426224.14</v>
      </c>
      <c r="I70" s="27">
        <v>1426224.14</v>
      </c>
      <c r="J70" s="26">
        <f>G70-H70</f>
        <v>975.86000000010245</v>
      </c>
      <c r="K70" s="26">
        <f>H70-I70</f>
        <v>0</v>
      </c>
      <c r="L70" s="28">
        <f t="shared" si="8"/>
        <v>99.931624159192822</v>
      </c>
    </row>
    <row r="71" spans="1:12" s="39" customFormat="1" ht="13.5" customHeight="1" x14ac:dyDescent="0.25">
      <c r="A71" s="46" t="s">
        <v>62</v>
      </c>
      <c r="B71" s="46"/>
      <c r="C71" s="46"/>
      <c r="D71" s="46"/>
      <c r="E71" s="46"/>
      <c r="F71" s="46"/>
      <c r="G71" s="35">
        <f>SUM(G70)</f>
        <v>1427200</v>
      </c>
      <c r="H71" s="35">
        <f>SUM(H70)</f>
        <v>1426224.14</v>
      </c>
      <c r="I71" s="35">
        <f>SUM(I70)</f>
        <v>1426224.14</v>
      </c>
      <c r="J71" s="35">
        <f>SUM(J70)</f>
        <v>975.86000000010245</v>
      </c>
      <c r="K71" s="35">
        <f>SUM(K70)</f>
        <v>0</v>
      </c>
      <c r="L71" s="47">
        <f t="shared" si="8"/>
        <v>99.931624159192822</v>
      </c>
    </row>
    <row r="72" spans="1:12" ht="72" customHeight="1" x14ac:dyDescent="0.2">
      <c r="A72" s="24" t="s">
        <v>63</v>
      </c>
      <c r="B72" s="21">
        <v>924</v>
      </c>
      <c r="C72" s="22">
        <v>1003</v>
      </c>
      <c r="D72" s="23">
        <v>117612</v>
      </c>
      <c r="E72" s="37" t="s">
        <v>59</v>
      </c>
      <c r="F72" s="30">
        <v>251</v>
      </c>
      <c r="G72" s="26">
        <v>6249300</v>
      </c>
      <c r="H72" s="27">
        <v>6082422.0899999999</v>
      </c>
      <c r="I72" s="27">
        <v>6082422.0899999999</v>
      </c>
      <c r="J72" s="26">
        <f>G72-H72</f>
        <v>166877.91000000015</v>
      </c>
      <c r="K72" s="26">
        <f>H72-I72</f>
        <v>0</v>
      </c>
      <c r="L72" s="28">
        <f t="shared" si="8"/>
        <v>97.329654361288462</v>
      </c>
    </row>
    <row r="73" spans="1:12" s="39" customFormat="1" ht="16.5" customHeight="1" x14ac:dyDescent="0.25">
      <c r="A73" s="46" t="s">
        <v>64</v>
      </c>
      <c r="B73" s="46"/>
      <c r="C73" s="46"/>
      <c r="D73" s="46"/>
      <c r="E73" s="46"/>
      <c r="F73" s="46"/>
      <c r="G73" s="35">
        <f>SUM(G72)</f>
        <v>6249300</v>
      </c>
      <c r="H73" s="35">
        <f>SUM(H72)</f>
        <v>6082422.0899999999</v>
      </c>
      <c r="I73" s="35">
        <f>SUM(I72)</f>
        <v>6082422.0899999999</v>
      </c>
      <c r="J73" s="35">
        <f>SUM(J72)</f>
        <v>166877.91000000015</v>
      </c>
      <c r="K73" s="35">
        <f>SUM(K72)</f>
        <v>0</v>
      </c>
      <c r="L73" s="47">
        <f t="shared" si="8"/>
        <v>97.329654361288462</v>
      </c>
    </row>
    <row r="74" spans="1:12" ht="24" customHeight="1" x14ac:dyDescent="0.2">
      <c r="A74" s="36" t="s">
        <v>65</v>
      </c>
      <c r="B74" s="21">
        <v>924</v>
      </c>
      <c r="C74" s="22">
        <v>1003</v>
      </c>
      <c r="D74" s="23" t="s">
        <v>66</v>
      </c>
      <c r="E74" s="37" t="s">
        <v>22</v>
      </c>
      <c r="F74" s="30">
        <v>222</v>
      </c>
      <c r="G74" s="26">
        <v>43846</v>
      </c>
      <c r="H74" s="27">
        <v>43846</v>
      </c>
      <c r="I74" s="27">
        <v>43846</v>
      </c>
      <c r="J74" s="26">
        <f t="shared" ref="J74:K78" si="9">G74-H74</f>
        <v>0</v>
      </c>
      <c r="K74" s="26">
        <f t="shared" si="9"/>
        <v>0</v>
      </c>
      <c r="L74" s="28">
        <f t="shared" si="8"/>
        <v>100</v>
      </c>
    </row>
    <row r="75" spans="1:12" ht="20.25" customHeight="1" x14ac:dyDescent="0.2">
      <c r="A75" s="36"/>
      <c r="B75" s="21">
        <v>924</v>
      </c>
      <c r="C75" s="22">
        <v>1003</v>
      </c>
      <c r="D75" s="23" t="s">
        <v>66</v>
      </c>
      <c r="E75" s="37" t="s">
        <v>22</v>
      </c>
      <c r="F75" s="30">
        <v>226</v>
      </c>
      <c r="G75" s="26">
        <v>999448</v>
      </c>
      <c r="H75" s="27">
        <v>999448</v>
      </c>
      <c r="I75" s="27">
        <v>999448</v>
      </c>
      <c r="J75" s="26">
        <f t="shared" si="9"/>
        <v>0</v>
      </c>
      <c r="K75" s="26">
        <f t="shared" si="9"/>
        <v>0</v>
      </c>
      <c r="L75" s="28">
        <f t="shared" si="8"/>
        <v>100</v>
      </c>
    </row>
    <row r="76" spans="1:12" ht="22.5" customHeight="1" x14ac:dyDescent="0.2">
      <c r="A76" s="36"/>
      <c r="B76" s="21">
        <v>924</v>
      </c>
      <c r="C76" s="22">
        <v>1003</v>
      </c>
      <c r="D76" s="23" t="s">
        <v>66</v>
      </c>
      <c r="E76" s="37" t="s">
        <v>22</v>
      </c>
      <c r="F76" s="30">
        <v>290</v>
      </c>
      <c r="G76" s="26">
        <v>1280199.5</v>
      </c>
      <c r="H76" s="27">
        <v>1109159.5</v>
      </c>
      <c r="I76" s="27">
        <v>1109159.5</v>
      </c>
      <c r="J76" s="26">
        <f t="shared" si="9"/>
        <v>171040</v>
      </c>
      <c r="K76" s="26">
        <f t="shared" si="9"/>
        <v>0</v>
      </c>
      <c r="L76" s="28">
        <f t="shared" si="8"/>
        <v>86.639582346345236</v>
      </c>
    </row>
    <row r="77" spans="1:12" ht="18.75" customHeight="1" x14ac:dyDescent="0.2">
      <c r="A77" s="36"/>
      <c r="B77" s="21">
        <v>924</v>
      </c>
      <c r="C77" s="22">
        <v>1003</v>
      </c>
      <c r="D77" s="23" t="s">
        <v>66</v>
      </c>
      <c r="E77" s="37">
        <v>244</v>
      </c>
      <c r="F77" s="30">
        <v>340</v>
      </c>
      <c r="G77" s="27">
        <v>486838.5</v>
      </c>
      <c r="H77" s="27">
        <v>486838.5</v>
      </c>
      <c r="I77" s="27">
        <v>486838.5</v>
      </c>
      <c r="J77" s="26">
        <f t="shared" si="9"/>
        <v>0</v>
      </c>
      <c r="K77" s="26">
        <f t="shared" si="9"/>
        <v>0</v>
      </c>
      <c r="L77" s="28">
        <f t="shared" si="8"/>
        <v>100</v>
      </c>
    </row>
    <row r="78" spans="1:12" ht="26.25" customHeight="1" x14ac:dyDescent="0.2">
      <c r="A78" s="36"/>
      <c r="B78" s="21">
        <v>924</v>
      </c>
      <c r="C78" s="22">
        <v>1003</v>
      </c>
      <c r="D78" s="23" t="s">
        <v>66</v>
      </c>
      <c r="E78" s="37" t="s">
        <v>67</v>
      </c>
      <c r="F78" s="30">
        <v>262</v>
      </c>
      <c r="G78" s="26">
        <v>1428708</v>
      </c>
      <c r="H78" s="27">
        <f>1428708-400</f>
        <v>1428308</v>
      </c>
      <c r="I78" s="27">
        <v>1428308</v>
      </c>
      <c r="J78" s="26">
        <f t="shared" si="9"/>
        <v>400</v>
      </c>
      <c r="K78" s="26">
        <f t="shared" si="9"/>
        <v>0</v>
      </c>
      <c r="L78" s="28">
        <f t="shared" si="8"/>
        <v>99.972002676544122</v>
      </c>
    </row>
    <row r="79" spans="1:12" s="39" customFormat="1" ht="15.75" customHeight="1" x14ac:dyDescent="0.25">
      <c r="A79" s="46" t="s">
        <v>68</v>
      </c>
      <c r="B79" s="46"/>
      <c r="C79" s="46"/>
      <c r="D79" s="46"/>
      <c r="E79" s="46"/>
      <c r="F79" s="46"/>
      <c r="G79" s="35">
        <f>SUM(G74:G78)</f>
        <v>4239040</v>
      </c>
      <c r="H79" s="35">
        <f>SUM(H74:H78)</f>
        <v>4067600</v>
      </c>
      <c r="I79" s="35">
        <f>SUM(I74:I78)</f>
        <v>4067600</v>
      </c>
      <c r="J79" s="35">
        <f>SUM(J74:J78)</f>
        <v>171440</v>
      </c>
      <c r="K79" s="35">
        <f>SUM(K74:K78)</f>
        <v>0</v>
      </c>
      <c r="L79" s="47">
        <f t="shared" si="8"/>
        <v>95.955688080320073</v>
      </c>
    </row>
    <row r="80" spans="1:12" s="39" customFormat="1" ht="96" customHeight="1" x14ac:dyDescent="0.25">
      <c r="A80" s="24" t="s">
        <v>69</v>
      </c>
      <c r="B80" s="21">
        <v>924</v>
      </c>
      <c r="C80" s="22">
        <v>1003</v>
      </c>
      <c r="D80" s="23">
        <v>135225</v>
      </c>
      <c r="E80" s="37" t="s">
        <v>67</v>
      </c>
      <c r="F80" s="30">
        <v>262</v>
      </c>
      <c r="G80" s="26">
        <v>48800</v>
      </c>
      <c r="H80" s="27">
        <f>48800-6100</f>
        <v>42700</v>
      </c>
      <c r="I80" s="27">
        <v>42700</v>
      </c>
      <c r="J80" s="26">
        <f>G80-H80</f>
        <v>6100</v>
      </c>
      <c r="K80" s="26">
        <f>H80-I80</f>
        <v>0</v>
      </c>
      <c r="L80" s="28">
        <f t="shared" si="8"/>
        <v>87.5</v>
      </c>
    </row>
    <row r="81" spans="1:12" s="39" customFormat="1" ht="15.75" customHeight="1" x14ac:dyDescent="0.25">
      <c r="A81" s="32" t="s">
        <v>70</v>
      </c>
      <c r="B81" s="33"/>
      <c r="C81" s="33"/>
      <c r="D81" s="33"/>
      <c r="E81" s="33"/>
      <c r="F81" s="34"/>
      <c r="G81" s="35">
        <f t="shared" ref="G81:L81" si="10">G80</f>
        <v>48800</v>
      </c>
      <c r="H81" s="35">
        <f t="shared" si="10"/>
        <v>42700</v>
      </c>
      <c r="I81" s="35">
        <f t="shared" si="10"/>
        <v>42700</v>
      </c>
      <c r="J81" s="35">
        <f t="shared" si="10"/>
        <v>6100</v>
      </c>
      <c r="K81" s="35">
        <f t="shared" si="10"/>
        <v>0</v>
      </c>
      <c r="L81" s="50">
        <f t="shared" si="10"/>
        <v>87.5</v>
      </c>
    </row>
    <row r="82" spans="1:12" x14ac:dyDescent="0.2">
      <c r="A82" s="36" t="s">
        <v>71</v>
      </c>
      <c r="B82" s="21">
        <v>924</v>
      </c>
      <c r="C82" s="22">
        <v>1003</v>
      </c>
      <c r="D82" s="23">
        <v>445290</v>
      </c>
      <c r="E82" s="37" t="s">
        <v>22</v>
      </c>
      <c r="F82" s="30">
        <v>221</v>
      </c>
      <c r="G82" s="26">
        <v>575071.54</v>
      </c>
      <c r="H82" s="26">
        <v>575071.54</v>
      </c>
      <c r="I82" s="26">
        <v>575071.54</v>
      </c>
      <c r="J82" s="26">
        <f t="shared" ref="J82:K86" si="11">G82-H82</f>
        <v>0</v>
      </c>
      <c r="K82" s="26">
        <f t="shared" si="11"/>
        <v>0</v>
      </c>
      <c r="L82" s="28">
        <f t="shared" ref="L82:L99" si="12">H82/G82*100</f>
        <v>100</v>
      </c>
    </row>
    <row r="83" spans="1:12" x14ac:dyDescent="0.2">
      <c r="A83" s="36"/>
      <c r="B83" s="21">
        <v>924</v>
      </c>
      <c r="C83" s="22">
        <v>1003</v>
      </c>
      <c r="D83" s="23">
        <v>445290</v>
      </c>
      <c r="E83" s="37" t="s">
        <v>22</v>
      </c>
      <c r="F83" s="30">
        <v>226</v>
      </c>
      <c r="G83" s="26">
        <v>1429364.36</v>
      </c>
      <c r="H83" s="26">
        <v>1429364.36</v>
      </c>
      <c r="I83" s="26">
        <v>1429364.36</v>
      </c>
      <c r="J83" s="26">
        <f t="shared" si="11"/>
        <v>0</v>
      </c>
      <c r="K83" s="26">
        <f t="shared" si="11"/>
        <v>0</v>
      </c>
      <c r="L83" s="28">
        <f t="shared" si="12"/>
        <v>100</v>
      </c>
    </row>
    <row r="84" spans="1:12" x14ac:dyDescent="0.2">
      <c r="A84" s="36"/>
      <c r="B84" s="21">
        <v>924</v>
      </c>
      <c r="C84" s="22">
        <v>1003</v>
      </c>
      <c r="D84" s="23">
        <v>445290</v>
      </c>
      <c r="E84" s="37" t="s">
        <v>56</v>
      </c>
      <c r="F84" s="30">
        <v>262</v>
      </c>
      <c r="G84" s="26">
        <v>170845498.90000001</v>
      </c>
      <c r="H84" s="26">
        <v>170845498.90000001</v>
      </c>
      <c r="I84" s="26">
        <v>170845498.90000001</v>
      </c>
      <c r="J84" s="26">
        <f t="shared" si="11"/>
        <v>0</v>
      </c>
      <c r="K84" s="26">
        <f t="shared" si="11"/>
        <v>0</v>
      </c>
      <c r="L84" s="28">
        <f t="shared" si="12"/>
        <v>100</v>
      </c>
    </row>
    <row r="85" spans="1:12" x14ac:dyDescent="0.2">
      <c r="A85" s="36"/>
      <c r="B85" s="21">
        <v>924</v>
      </c>
      <c r="C85" s="22">
        <v>1003</v>
      </c>
      <c r="D85" s="23">
        <v>445290</v>
      </c>
      <c r="E85" s="37" t="s">
        <v>72</v>
      </c>
      <c r="F85" s="30">
        <v>290</v>
      </c>
      <c r="G85" s="26">
        <v>1182025.44</v>
      </c>
      <c r="H85" s="26">
        <v>1182025.44</v>
      </c>
      <c r="I85" s="26">
        <v>1182025.44</v>
      </c>
      <c r="J85" s="26">
        <f t="shared" si="11"/>
        <v>0</v>
      </c>
      <c r="K85" s="26">
        <f t="shared" si="11"/>
        <v>0</v>
      </c>
      <c r="L85" s="28">
        <f t="shared" si="12"/>
        <v>100</v>
      </c>
    </row>
    <row r="86" spans="1:12" x14ac:dyDescent="0.2">
      <c r="A86" s="36"/>
      <c r="B86" s="21">
        <v>924</v>
      </c>
      <c r="C86" s="22">
        <v>1003</v>
      </c>
      <c r="D86" s="23">
        <v>445290</v>
      </c>
      <c r="E86" s="37" t="s">
        <v>73</v>
      </c>
      <c r="F86" s="30">
        <v>251</v>
      </c>
      <c r="G86" s="26">
        <v>5391639.7599999998</v>
      </c>
      <c r="H86" s="26">
        <f>5391639.76-140437.39</f>
        <v>5251202.37</v>
      </c>
      <c r="I86" s="27">
        <v>5251202.37</v>
      </c>
      <c r="J86" s="26">
        <f t="shared" si="11"/>
        <v>140437.38999999966</v>
      </c>
      <c r="K86" s="26">
        <f t="shared" si="11"/>
        <v>0</v>
      </c>
      <c r="L86" s="28">
        <f t="shared" si="12"/>
        <v>97.395274976605634</v>
      </c>
    </row>
    <row r="87" spans="1:12" ht="18.75" customHeight="1" x14ac:dyDescent="0.2">
      <c r="A87" s="46" t="s">
        <v>74</v>
      </c>
      <c r="B87" s="46"/>
      <c r="C87" s="46"/>
      <c r="D87" s="46"/>
      <c r="E87" s="46"/>
      <c r="F87" s="46"/>
      <c r="G87" s="35">
        <f>SUM(G82:G86)</f>
        <v>179423600</v>
      </c>
      <c r="H87" s="35">
        <f>SUM(H82:H86)</f>
        <v>179283162.61000001</v>
      </c>
      <c r="I87" s="35">
        <f>SUM(I82:I86)</f>
        <v>179283162.61000001</v>
      </c>
      <c r="J87" s="35">
        <f>SUM(J82:J86)</f>
        <v>140437.38999999966</v>
      </c>
      <c r="K87" s="35">
        <f>SUM(K82:K86)</f>
        <v>0</v>
      </c>
      <c r="L87" s="47">
        <f t="shared" si="12"/>
        <v>99.921728585314312</v>
      </c>
    </row>
    <row r="88" spans="1:12" x14ac:dyDescent="0.2">
      <c r="A88" s="20" t="s">
        <v>75</v>
      </c>
      <c r="B88" s="40">
        <v>924</v>
      </c>
      <c r="C88" s="41">
        <v>1003</v>
      </c>
      <c r="D88" s="42" t="s">
        <v>76</v>
      </c>
      <c r="E88" s="43" t="s">
        <v>22</v>
      </c>
      <c r="F88" s="44">
        <v>222</v>
      </c>
      <c r="G88" s="26">
        <v>32040</v>
      </c>
      <c r="H88" s="27">
        <v>32000</v>
      </c>
      <c r="I88" s="27">
        <v>32000</v>
      </c>
      <c r="J88" s="26">
        <f t="shared" ref="J88:K97" si="13">G88-H88</f>
        <v>40</v>
      </c>
      <c r="K88" s="26">
        <f t="shared" si="13"/>
        <v>0</v>
      </c>
      <c r="L88" s="28">
        <f t="shared" si="12"/>
        <v>99.875156054931338</v>
      </c>
    </row>
    <row r="89" spans="1:12" x14ac:dyDescent="0.2">
      <c r="A89" s="29"/>
      <c r="B89" s="40">
        <v>924</v>
      </c>
      <c r="C89" s="41">
        <v>1003</v>
      </c>
      <c r="D89" s="42" t="s">
        <v>76</v>
      </c>
      <c r="E89" s="43" t="s">
        <v>22</v>
      </c>
      <c r="F89" s="44">
        <v>225</v>
      </c>
      <c r="G89" s="26">
        <v>199840</v>
      </c>
      <c r="H89" s="27">
        <v>199840</v>
      </c>
      <c r="I89" s="27">
        <v>199840</v>
      </c>
      <c r="J89" s="26">
        <f t="shared" si="13"/>
        <v>0</v>
      </c>
      <c r="K89" s="26">
        <f t="shared" si="13"/>
        <v>0</v>
      </c>
      <c r="L89" s="28">
        <f t="shared" si="12"/>
        <v>100</v>
      </c>
    </row>
    <row r="90" spans="1:12" x14ac:dyDescent="0.2">
      <c r="A90" s="29"/>
      <c r="B90" s="40">
        <v>924</v>
      </c>
      <c r="C90" s="41">
        <v>1003</v>
      </c>
      <c r="D90" s="42" t="s">
        <v>76</v>
      </c>
      <c r="E90" s="43" t="s">
        <v>22</v>
      </c>
      <c r="F90" s="44">
        <v>226</v>
      </c>
      <c r="G90" s="26">
        <v>23325</v>
      </c>
      <c r="H90" s="27">
        <v>23324</v>
      </c>
      <c r="I90" s="27">
        <v>23324</v>
      </c>
      <c r="J90" s="26">
        <f t="shared" si="13"/>
        <v>1</v>
      </c>
      <c r="K90" s="26">
        <f t="shared" si="13"/>
        <v>0</v>
      </c>
      <c r="L90" s="28">
        <f t="shared" si="12"/>
        <v>99.9957127545552</v>
      </c>
    </row>
    <row r="91" spans="1:12" x14ac:dyDescent="0.2">
      <c r="A91" s="29"/>
      <c r="B91" s="40">
        <v>924</v>
      </c>
      <c r="C91" s="41">
        <v>1003</v>
      </c>
      <c r="D91" s="42" t="s">
        <v>76</v>
      </c>
      <c r="E91" s="43" t="s">
        <v>22</v>
      </c>
      <c r="F91" s="44">
        <v>0</v>
      </c>
      <c r="G91" s="26">
        <v>0</v>
      </c>
      <c r="H91" s="27">
        <v>0</v>
      </c>
      <c r="I91" s="27">
        <v>0</v>
      </c>
      <c r="J91" s="26">
        <f t="shared" si="13"/>
        <v>0</v>
      </c>
      <c r="K91" s="26">
        <f t="shared" si="13"/>
        <v>0</v>
      </c>
      <c r="L91" s="28" t="e">
        <f t="shared" si="12"/>
        <v>#DIV/0!</v>
      </c>
    </row>
    <row r="92" spans="1:12" x14ac:dyDescent="0.2">
      <c r="A92" s="29"/>
      <c r="B92" s="40">
        <v>924</v>
      </c>
      <c r="C92" s="41">
        <v>1003</v>
      </c>
      <c r="D92" s="42" t="s">
        <v>76</v>
      </c>
      <c r="E92" s="43" t="s">
        <v>22</v>
      </c>
      <c r="F92" s="44">
        <v>0</v>
      </c>
      <c r="G92" s="26">
        <v>0</v>
      </c>
      <c r="H92" s="27">
        <v>0</v>
      </c>
      <c r="I92" s="27">
        <v>0</v>
      </c>
      <c r="J92" s="26">
        <f t="shared" si="13"/>
        <v>0</v>
      </c>
      <c r="K92" s="26">
        <f t="shared" si="13"/>
        <v>0</v>
      </c>
      <c r="L92" s="28" t="e">
        <f t="shared" si="12"/>
        <v>#DIV/0!</v>
      </c>
    </row>
    <row r="93" spans="1:12" x14ac:dyDescent="0.2">
      <c r="A93" s="29"/>
      <c r="B93" s="40">
        <v>924</v>
      </c>
      <c r="C93" s="41">
        <v>1003</v>
      </c>
      <c r="D93" s="42" t="s">
        <v>76</v>
      </c>
      <c r="E93" s="43" t="s">
        <v>22</v>
      </c>
      <c r="F93" s="44">
        <v>290</v>
      </c>
      <c r="G93" s="26">
        <v>194630</v>
      </c>
      <c r="H93" s="27">
        <v>194630</v>
      </c>
      <c r="I93" s="27">
        <v>194630</v>
      </c>
      <c r="J93" s="26">
        <f t="shared" si="13"/>
        <v>0</v>
      </c>
      <c r="K93" s="26">
        <f t="shared" si="13"/>
        <v>0</v>
      </c>
      <c r="L93" s="28">
        <f t="shared" si="12"/>
        <v>100</v>
      </c>
    </row>
    <row r="94" spans="1:12" x14ac:dyDescent="0.2">
      <c r="A94" s="29"/>
      <c r="B94" s="40">
        <v>924</v>
      </c>
      <c r="C94" s="41">
        <v>1003</v>
      </c>
      <c r="D94" s="42" t="s">
        <v>76</v>
      </c>
      <c r="E94" s="43" t="s">
        <v>22</v>
      </c>
      <c r="F94" s="44">
        <v>310</v>
      </c>
      <c r="G94" s="26">
        <v>9009630</v>
      </c>
      <c r="H94" s="27">
        <v>9009630</v>
      </c>
      <c r="I94" s="27">
        <v>9009630</v>
      </c>
      <c r="J94" s="26">
        <f t="shared" si="13"/>
        <v>0</v>
      </c>
      <c r="K94" s="26">
        <f t="shared" si="13"/>
        <v>0</v>
      </c>
      <c r="L94" s="28">
        <f t="shared" si="12"/>
        <v>100</v>
      </c>
    </row>
    <row r="95" spans="1:12" x14ac:dyDescent="0.2">
      <c r="A95" s="29"/>
      <c r="B95" s="40">
        <v>924</v>
      </c>
      <c r="C95" s="41">
        <v>1003</v>
      </c>
      <c r="D95" s="42" t="s">
        <v>76</v>
      </c>
      <c r="E95" s="43" t="s">
        <v>22</v>
      </c>
      <c r="F95" s="44">
        <v>340</v>
      </c>
      <c r="G95" s="26">
        <v>4675.5</v>
      </c>
      <c r="H95" s="27">
        <v>4675.5</v>
      </c>
      <c r="I95" s="27">
        <v>4675.5</v>
      </c>
      <c r="J95" s="26">
        <f t="shared" si="13"/>
        <v>0</v>
      </c>
      <c r="K95" s="26">
        <f t="shared" si="13"/>
        <v>0</v>
      </c>
      <c r="L95" s="28">
        <f t="shared" si="12"/>
        <v>100</v>
      </c>
    </row>
    <row r="96" spans="1:12" x14ac:dyDescent="0.2">
      <c r="A96" s="29"/>
      <c r="B96" s="40">
        <v>924</v>
      </c>
      <c r="C96" s="41">
        <v>1003</v>
      </c>
      <c r="D96" s="42" t="s">
        <v>76</v>
      </c>
      <c r="E96" s="43">
        <v>360</v>
      </c>
      <c r="F96" s="44">
        <v>262</v>
      </c>
      <c r="G96" s="26">
        <v>62500</v>
      </c>
      <c r="H96" s="27">
        <v>62500</v>
      </c>
      <c r="I96" s="27">
        <v>62500</v>
      </c>
      <c r="J96" s="26">
        <f t="shared" si="13"/>
        <v>0</v>
      </c>
      <c r="K96" s="26">
        <f t="shared" si="13"/>
        <v>0</v>
      </c>
      <c r="L96" s="28">
        <f t="shared" si="12"/>
        <v>100</v>
      </c>
    </row>
    <row r="97" spans="1:12" x14ac:dyDescent="0.2">
      <c r="A97" s="31"/>
      <c r="B97" s="40">
        <v>924</v>
      </c>
      <c r="C97" s="41">
        <v>1003</v>
      </c>
      <c r="D97" s="42">
        <v>2414225</v>
      </c>
      <c r="E97" s="43">
        <v>630</v>
      </c>
      <c r="F97" s="44">
        <v>242</v>
      </c>
      <c r="G97" s="26">
        <v>75000</v>
      </c>
      <c r="H97" s="27">
        <v>75000</v>
      </c>
      <c r="I97" s="27">
        <v>75000</v>
      </c>
      <c r="J97" s="26">
        <f t="shared" si="13"/>
        <v>0</v>
      </c>
      <c r="K97" s="26">
        <f t="shared" si="13"/>
        <v>0</v>
      </c>
      <c r="L97" s="28">
        <f t="shared" si="12"/>
        <v>100</v>
      </c>
    </row>
    <row r="98" spans="1:12" ht="18" customHeight="1" x14ac:dyDescent="0.2">
      <c r="A98" s="46" t="s">
        <v>77</v>
      </c>
      <c r="B98" s="46"/>
      <c r="C98" s="46"/>
      <c r="D98" s="46"/>
      <c r="E98" s="46"/>
      <c r="F98" s="46"/>
      <c r="G98" s="35">
        <f>SUM(G88:G97)</f>
        <v>9601640.5</v>
      </c>
      <c r="H98" s="35">
        <f>SUM(H88:H97)</f>
        <v>9601599.5</v>
      </c>
      <c r="I98" s="35">
        <f>SUM(I88:I97)</f>
        <v>9601599.5</v>
      </c>
      <c r="J98" s="35">
        <f>SUM(J88:J97)</f>
        <v>41</v>
      </c>
      <c r="K98" s="35">
        <f>SUM(K88:K97)</f>
        <v>0</v>
      </c>
      <c r="L98" s="47">
        <f t="shared" si="12"/>
        <v>99.999572989636505</v>
      </c>
    </row>
    <row r="99" spans="1:12" ht="48.75" customHeight="1" x14ac:dyDescent="0.2">
      <c r="A99" s="24" t="s">
        <v>78</v>
      </c>
      <c r="B99" s="21">
        <v>924</v>
      </c>
      <c r="C99" s="22">
        <v>1003</v>
      </c>
      <c r="D99" s="23">
        <v>2415027</v>
      </c>
      <c r="E99" s="37" t="s">
        <v>22</v>
      </c>
      <c r="F99" s="30">
        <v>225</v>
      </c>
      <c r="G99" s="26">
        <v>3000000</v>
      </c>
      <c r="H99" s="27">
        <v>3000000</v>
      </c>
      <c r="I99" s="27">
        <v>3000000</v>
      </c>
      <c r="J99" s="26">
        <f>G99-H99</f>
        <v>0</v>
      </c>
      <c r="K99" s="26">
        <f>H99-I99</f>
        <v>0</v>
      </c>
      <c r="L99" s="28">
        <f t="shared" si="12"/>
        <v>100</v>
      </c>
    </row>
    <row r="100" spans="1:12" ht="18" customHeight="1" x14ac:dyDescent="0.2">
      <c r="A100" s="32" t="s">
        <v>79</v>
      </c>
      <c r="B100" s="33"/>
      <c r="C100" s="33"/>
      <c r="D100" s="33"/>
      <c r="E100" s="33"/>
      <c r="F100" s="33"/>
      <c r="G100" s="35">
        <f t="shared" ref="G100:L100" si="14">G99</f>
        <v>3000000</v>
      </c>
      <c r="H100" s="35">
        <f t="shared" si="14"/>
        <v>3000000</v>
      </c>
      <c r="I100" s="35">
        <f t="shared" si="14"/>
        <v>3000000</v>
      </c>
      <c r="J100" s="35">
        <f t="shared" si="14"/>
        <v>0</v>
      </c>
      <c r="K100" s="35">
        <f t="shared" si="14"/>
        <v>0</v>
      </c>
      <c r="L100" s="50">
        <f t="shared" si="14"/>
        <v>100</v>
      </c>
    </row>
    <row r="101" spans="1:12" ht="46.5" customHeight="1" x14ac:dyDescent="0.2">
      <c r="A101" s="24" t="s">
        <v>80</v>
      </c>
      <c r="B101" s="21">
        <v>924</v>
      </c>
      <c r="C101" s="22">
        <v>1003</v>
      </c>
      <c r="D101" s="23">
        <v>2417611</v>
      </c>
      <c r="E101" s="37" t="s">
        <v>59</v>
      </c>
      <c r="F101" s="30">
        <v>251</v>
      </c>
      <c r="G101" s="26">
        <v>4517800</v>
      </c>
      <c r="H101" s="27">
        <v>4314360</v>
      </c>
      <c r="I101" s="27">
        <v>4314360</v>
      </c>
      <c r="J101" s="26">
        <f>G101-H101</f>
        <v>203440</v>
      </c>
      <c r="K101" s="26">
        <f>H101-I101</f>
        <v>0</v>
      </c>
      <c r="L101" s="28">
        <f t="shared" ref="L101:L107" si="15">H101/G101*100</f>
        <v>95.496923281243085</v>
      </c>
    </row>
    <row r="102" spans="1:12" s="39" customFormat="1" ht="16.5" customHeight="1" x14ac:dyDescent="0.25">
      <c r="A102" s="46" t="s">
        <v>81</v>
      </c>
      <c r="B102" s="46"/>
      <c r="C102" s="46"/>
      <c r="D102" s="46"/>
      <c r="E102" s="46"/>
      <c r="F102" s="46"/>
      <c r="G102" s="35">
        <f>SUM(G101)</f>
        <v>4517800</v>
      </c>
      <c r="H102" s="35">
        <f>SUM(H101)</f>
        <v>4314360</v>
      </c>
      <c r="I102" s="35">
        <f>SUM(I101)</f>
        <v>4314360</v>
      </c>
      <c r="J102" s="35">
        <f>SUM(J101)</f>
        <v>203440</v>
      </c>
      <c r="K102" s="35">
        <f>SUM(K101)</f>
        <v>0</v>
      </c>
      <c r="L102" s="47">
        <f t="shared" si="15"/>
        <v>95.496923281243085</v>
      </c>
    </row>
    <row r="103" spans="1:12" s="39" customFormat="1" ht="140.25" customHeight="1" x14ac:dyDescent="0.25">
      <c r="A103" s="24" t="s">
        <v>45</v>
      </c>
      <c r="B103" s="21">
        <v>924</v>
      </c>
      <c r="C103" s="22">
        <v>1003</v>
      </c>
      <c r="D103" s="23" t="s">
        <v>82</v>
      </c>
      <c r="E103" s="37" t="s">
        <v>22</v>
      </c>
      <c r="F103" s="30">
        <v>226</v>
      </c>
      <c r="G103" s="26">
        <v>112000</v>
      </c>
      <c r="H103" s="27">
        <f>112000-400</f>
        <v>111600</v>
      </c>
      <c r="I103" s="27">
        <v>111600</v>
      </c>
      <c r="J103" s="26">
        <f>G103-H103</f>
        <v>400</v>
      </c>
      <c r="K103" s="26">
        <f>H103-I103</f>
        <v>0</v>
      </c>
      <c r="L103" s="28">
        <f t="shared" si="15"/>
        <v>99.642857142857139</v>
      </c>
    </row>
    <row r="104" spans="1:12" ht="21" customHeight="1" x14ac:dyDescent="0.2">
      <c r="A104" s="46" t="s">
        <v>46</v>
      </c>
      <c r="B104" s="46"/>
      <c r="C104" s="46"/>
      <c r="D104" s="46"/>
      <c r="E104" s="46"/>
      <c r="F104" s="46"/>
      <c r="G104" s="35">
        <f t="shared" ref="G104:K106" si="16">SUM(G103)</f>
        <v>112000</v>
      </c>
      <c r="H104" s="35">
        <f t="shared" si="16"/>
        <v>111600</v>
      </c>
      <c r="I104" s="35">
        <f t="shared" si="16"/>
        <v>111600</v>
      </c>
      <c r="J104" s="35">
        <f t="shared" si="16"/>
        <v>400</v>
      </c>
      <c r="K104" s="35">
        <f t="shared" si="16"/>
        <v>0</v>
      </c>
      <c r="L104" s="47">
        <f t="shared" si="15"/>
        <v>99.642857142857139</v>
      </c>
    </row>
    <row r="105" spans="1:12" ht="99" customHeight="1" x14ac:dyDescent="0.2">
      <c r="A105" s="24" t="s">
        <v>47</v>
      </c>
      <c r="B105" s="21">
        <v>924</v>
      </c>
      <c r="C105" s="25">
        <v>1003</v>
      </c>
      <c r="D105" s="25">
        <v>8625209</v>
      </c>
      <c r="E105" s="24">
        <v>244</v>
      </c>
      <c r="F105" s="25">
        <v>226</v>
      </c>
      <c r="G105" s="26">
        <v>111400</v>
      </c>
      <c r="H105" s="27">
        <v>111400</v>
      </c>
      <c r="I105" s="27">
        <v>111400</v>
      </c>
      <c r="J105" s="26">
        <f>G105-H105</f>
        <v>0</v>
      </c>
      <c r="K105" s="26">
        <f>H105-I105</f>
        <v>0</v>
      </c>
      <c r="L105" s="28">
        <f t="shared" si="15"/>
        <v>100</v>
      </c>
    </row>
    <row r="106" spans="1:12" ht="16.5" customHeight="1" x14ac:dyDescent="0.2">
      <c r="A106" s="46" t="s">
        <v>48</v>
      </c>
      <c r="B106" s="46"/>
      <c r="C106" s="46"/>
      <c r="D106" s="46"/>
      <c r="E106" s="46"/>
      <c r="F106" s="46"/>
      <c r="G106" s="35">
        <f t="shared" si="16"/>
        <v>111400</v>
      </c>
      <c r="H106" s="35">
        <f t="shared" si="16"/>
        <v>111400</v>
      </c>
      <c r="I106" s="35">
        <f t="shared" si="16"/>
        <v>111400</v>
      </c>
      <c r="J106" s="35">
        <f t="shared" si="16"/>
        <v>0</v>
      </c>
      <c r="K106" s="35">
        <f t="shared" si="16"/>
        <v>0</v>
      </c>
      <c r="L106" s="47">
        <f t="shared" si="15"/>
        <v>100</v>
      </c>
    </row>
    <row r="107" spans="1:12" ht="36" customHeight="1" x14ac:dyDescent="0.2">
      <c r="A107" s="24" t="s">
        <v>83</v>
      </c>
      <c r="B107" s="21">
        <v>924</v>
      </c>
      <c r="C107" s="22">
        <v>1003</v>
      </c>
      <c r="D107" s="23">
        <v>9700400</v>
      </c>
      <c r="E107" s="37">
        <v>360</v>
      </c>
      <c r="F107" s="30">
        <v>290</v>
      </c>
      <c r="G107" s="26">
        <v>585000</v>
      </c>
      <c r="H107" s="26">
        <v>585000</v>
      </c>
      <c r="I107" s="26">
        <v>585000</v>
      </c>
      <c r="J107" s="26">
        <f>G107-H107</f>
        <v>0</v>
      </c>
      <c r="K107" s="26">
        <f>H107-I107</f>
        <v>0</v>
      </c>
      <c r="L107" s="28">
        <f t="shared" si="15"/>
        <v>100</v>
      </c>
    </row>
    <row r="108" spans="1:12" x14ac:dyDescent="0.2">
      <c r="A108" s="46" t="s">
        <v>84</v>
      </c>
      <c r="B108" s="46"/>
      <c r="C108" s="46"/>
      <c r="D108" s="46"/>
      <c r="E108" s="46"/>
      <c r="F108" s="46"/>
      <c r="G108" s="35">
        <f>G107</f>
        <v>585000</v>
      </c>
      <c r="H108" s="35">
        <f>H107</f>
        <v>585000</v>
      </c>
      <c r="I108" s="35">
        <f>I107</f>
        <v>585000</v>
      </c>
      <c r="J108" s="35">
        <f>J107</f>
        <v>0</v>
      </c>
      <c r="K108" s="35">
        <f>K107</f>
        <v>0</v>
      </c>
      <c r="L108" s="35"/>
    </row>
    <row r="109" spans="1:12" ht="44.25" customHeight="1" x14ac:dyDescent="0.2">
      <c r="A109" s="36" t="s">
        <v>85</v>
      </c>
      <c r="B109" s="21">
        <v>924</v>
      </c>
      <c r="C109" s="22">
        <v>1006</v>
      </c>
      <c r="D109" s="23">
        <v>144227</v>
      </c>
      <c r="E109" s="37">
        <v>244</v>
      </c>
      <c r="F109" s="30">
        <v>226</v>
      </c>
      <c r="G109" s="26">
        <v>106000</v>
      </c>
      <c r="H109" s="27">
        <v>0</v>
      </c>
      <c r="I109" s="27">
        <v>0</v>
      </c>
      <c r="J109" s="26">
        <f>G109-H109</f>
        <v>106000</v>
      </c>
      <c r="K109" s="26">
        <f>H109-I109</f>
        <v>0</v>
      </c>
      <c r="L109" s="28">
        <f t="shared" ref="L109:L117" si="17">H109/G109*100</f>
        <v>0</v>
      </c>
    </row>
    <row r="110" spans="1:12" ht="39" customHeight="1" x14ac:dyDescent="0.2">
      <c r="A110" s="36"/>
      <c r="B110" s="21">
        <v>924</v>
      </c>
      <c r="C110" s="22">
        <v>1006</v>
      </c>
      <c r="D110" s="23">
        <v>144227</v>
      </c>
      <c r="E110" s="37">
        <v>630</v>
      </c>
      <c r="F110" s="30">
        <v>242</v>
      </c>
      <c r="G110" s="26">
        <v>2090000</v>
      </c>
      <c r="H110" s="27">
        <f>590000+1500000</f>
        <v>2090000</v>
      </c>
      <c r="I110" s="27">
        <v>2090000</v>
      </c>
      <c r="J110" s="26">
        <f>G110-H110</f>
        <v>0</v>
      </c>
      <c r="K110" s="26">
        <f>H110-I110</f>
        <v>0</v>
      </c>
      <c r="L110" s="28">
        <f t="shared" si="17"/>
        <v>100</v>
      </c>
    </row>
    <row r="111" spans="1:12" ht="15.75" customHeight="1" x14ac:dyDescent="0.2">
      <c r="A111" s="46" t="s">
        <v>86</v>
      </c>
      <c r="B111" s="46"/>
      <c r="C111" s="46"/>
      <c r="D111" s="46"/>
      <c r="E111" s="46"/>
      <c r="F111" s="46"/>
      <c r="G111" s="35">
        <f>SUM(G109:G110)</f>
        <v>2196000</v>
      </c>
      <c r="H111" s="35">
        <f>SUM(H109:H110)</f>
        <v>2090000</v>
      </c>
      <c r="I111" s="35">
        <f>SUM(I109:I110)</f>
        <v>2090000</v>
      </c>
      <c r="J111" s="35">
        <f>SUM(J109:J110)</f>
        <v>106000</v>
      </c>
      <c r="K111" s="35">
        <f>SUM(K109:K110)</f>
        <v>0</v>
      </c>
      <c r="L111" s="47">
        <f t="shared" si="17"/>
        <v>95.173041894353375</v>
      </c>
    </row>
    <row r="112" spans="1:12" ht="114" customHeight="1" x14ac:dyDescent="0.2">
      <c r="A112" s="24" t="s">
        <v>87</v>
      </c>
      <c r="B112" s="21">
        <v>924</v>
      </c>
      <c r="C112" s="22">
        <v>1006</v>
      </c>
      <c r="D112" s="23">
        <v>8650059</v>
      </c>
      <c r="E112" s="37">
        <v>611</v>
      </c>
      <c r="F112" s="30">
        <v>241</v>
      </c>
      <c r="G112" s="26">
        <v>24964600</v>
      </c>
      <c r="H112" s="27">
        <v>21418332.309999999</v>
      </c>
      <c r="I112" s="27">
        <v>21418332.309999999</v>
      </c>
      <c r="J112" s="26">
        <f>G112-H112</f>
        <v>3546267.6900000013</v>
      </c>
      <c r="K112" s="26">
        <f>H112-I112</f>
        <v>0</v>
      </c>
      <c r="L112" s="28">
        <f t="shared" si="17"/>
        <v>85.794814697611812</v>
      </c>
    </row>
    <row r="113" spans="1:12" ht="13.5" customHeight="1" x14ac:dyDescent="0.2">
      <c r="A113" s="46" t="s">
        <v>88</v>
      </c>
      <c r="B113" s="46"/>
      <c r="C113" s="46"/>
      <c r="D113" s="46"/>
      <c r="E113" s="46"/>
      <c r="F113" s="46"/>
      <c r="G113" s="35">
        <f>SUM(G112:G112)</f>
        <v>24964600</v>
      </c>
      <c r="H113" s="35">
        <f>SUM(H112:H112)</f>
        <v>21418332.309999999</v>
      </c>
      <c r="I113" s="35">
        <f>SUM(I112:I112)</f>
        <v>21418332.309999999</v>
      </c>
      <c r="J113" s="35">
        <f>SUM(J112:J112)</f>
        <v>3546267.6900000013</v>
      </c>
      <c r="K113" s="35">
        <f>SUM(K112:K112)</f>
        <v>0</v>
      </c>
      <c r="L113" s="47">
        <f t="shared" si="17"/>
        <v>85.794814697611812</v>
      </c>
    </row>
    <row r="114" spans="1:12" x14ac:dyDescent="0.2">
      <c r="A114" s="36" t="s">
        <v>89</v>
      </c>
      <c r="B114" s="51">
        <v>924</v>
      </c>
      <c r="C114" s="52">
        <v>1006</v>
      </c>
      <c r="D114" s="53">
        <v>8654215</v>
      </c>
      <c r="E114" s="37" t="s">
        <v>22</v>
      </c>
      <c r="F114" s="54">
        <v>225</v>
      </c>
      <c r="G114" s="55">
        <v>0</v>
      </c>
      <c r="H114" s="27">
        <v>0</v>
      </c>
      <c r="I114" s="27">
        <v>0</v>
      </c>
      <c r="J114" s="55">
        <f t="shared" ref="J114:K117" si="18">G114-H114</f>
        <v>0</v>
      </c>
      <c r="K114" s="55">
        <f t="shared" si="18"/>
        <v>0</v>
      </c>
      <c r="L114" s="56" t="e">
        <f t="shared" si="17"/>
        <v>#DIV/0!</v>
      </c>
    </row>
    <row r="115" spans="1:12" x14ac:dyDescent="0.2">
      <c r="A115" s="36"/>
      <c r="B115" s="51">
        <v>924</v>
      </c>
      <c r="C115" s="52">
        <v>1006</v>
      </c>
      <c r="D115" s="53">
        <v>8654215</v>
      </c>
      <c r="E115" s="37" t="s">
        <v>22</v>
      </c>
      <c r="F115" s="54">
        <v>226</v>
      </c>
      <c r="G115" s="55">
        <v>1100000</v>
      </c>
      <c r="H115" s="27">
        <v>0</v>
      </c>
      <c r="I115" s="27">
        <v>0</v>
      </c>
      <c r="J115" s="55">
        <f t="shared" si="18"/>
        <v>1100000</v>
      </c>
      <c r="K115" s="55">
        <f t="shared" si="18"/>
        <v>0</v>
      </c>
      <c r="L115" s="56">
        <f t="shared" si="17"/>
        <v>0</v>
      </c>
    </row>
    <row r="116" spans="1:12" x14ac:dyDescent="0.2">
      <c r="A116" s="36"/>
      <c r="B116" s="51">
        <v>924</v>
      </c>
      <c r="C116" s="52">
        <v>1006</v>
      </c>
      <c r="D116" s="53">
        <v>8654215</v>
      </c>
      <c r="E116" s="37" t="s">
        <v>22</v>
      </c>
      <c r="F116" s="54">
        <v>310</v>
      </c>
      <c r="G116" s="55">
        <v>0</v>
      </c>
      <c r="H116" s="27">
        <v>0</v>
      </c>
      <c r="I116" s="27">
        <v>0</v>
      </c>
      <c r="J116" s="55">
        <f t="shared" si="18"/>
        <v>0</v>
      </c>
      <c r="K116" s="55">
        <f t="shared" si="18"/>
        <v>0</v>
      </c>
      <c r="L116" s="56" t="e">
        <f t="shared" si="17"/>
        <v>#DIV/0!</v>
      </c>
    </row>
    <row r="117" spans="1:12" ht="13.5" customHeight="1" x14ac:dyDescent="0.2">
      <c r="A117" s="36"/>
      <c r="B117" s="51">
        <v>924</v>
      </c>
      <c r="C117" s="52">
        <v>1006</v>
      </c>
      <c r="D117" s="53">
        <v>8654215</v>
      </c>
      <c r="E117" s="37" t="s">
        <v>22</v>
      </c>
      <c r="F117" s="54">
        <v>340</v>
      </c>
      <c r="G117" s="55">
        <v>670000</v>
      </c>
      <c r="H117" s="27">
        <v>0</v>
      </c>
      <c r="I117" s="27">
        <v>0</v>
      </c>
      <c r="J117" s="55">
        <f t="shared" si="18"/>
        <v>670000</v>
      </c>
      <c r="K117" s="55">
        <f t="shared" si="18"/>
        <v>0</v>
      </c>
      <c r="L117" s="56">
        <f t="shared" si="17"/>
        <v>0</v>
      </c>
    </row>
    <row r="118" spans="1:12" ht="15" customHeight="1" x14ac:dyDescent="0.2">
      <c r="A118" s="32" t="s">
        <v>86</v>
      </c>
      <c r="B118" s="33"/>
      <c r="C118" s="33"/>
      <c r="D118" s="33"/>
      <c r="E118" s="33"/>
      <c r="F118" s="33"/>
      <c r="G118" s="35">
        <f>SUM(G114:G117)</f>
        <v>1770000</v>
      </c>
      <c r="H118" s="35">
        <f>SUM(H114:H117)</f>
        <v>0</v>
      </c>
      <c r="I118" s="35">
        <f>SUM(I114:I117)</f>
        <v>0</v>
      </c>
      <c r="J118" s="35">
        <f>SUM(J114:J117)</f>
        <v>1770000</v>
      </c>
      <c r="K118" s="35">
        <f>SUM(K114:K117)</f>
        <v>0</v>
      </c>
      <c r="L118" s="57"/>
    </row>
    <row r="119" spans="1:12" ht="68.25" customHeight="1" x14ac:dyDescent="0.2">
      <c r="A119" s="36" t="s">
        <v>90</v>
      </c>
      <c r="B119" s="21">
        <v>924</v>
      </c>
      <c r="C119" s="22">
        <v>1006</v>
      </c>
      <c r="D119" s="23" t="s">
        <v>91</v>
      </c>
      <c r="E119" s="37" t="s">
        <v>92</v>
      </c>
      <c r="F119" s="30">
        <v>211</v>
      </c>
      <c r="G119" s="26">
        <v>18951283</v>
      </c>
      <c r="H119" s="27">
        <v>18930487.239999998</v>
      </c>
      <c r="I119" s="27">
        <v>18930487.239999998</v>
      </c>
      <c r="J119" s="26">
        <f>G119-H119</f>
        <v>20795.760000001639</v>
      </c>
      <c r="K119" s="26">
        <f>H119-I119</f>
        <v>0</v>
      </c>
      <c r="L119" s="28">
        <f t="shared" ref="L119:L144" si="19">H119/G119*100</f>
        <v>99.8902672710866</v>
      </c>
    </row>
    <row r="120" spans="1:12" ht="57" customHeight="1" x14ac:dyDescent="0.2">
      <c r="A120" s="36"/>
      <c r="B120" s="21">
        <v>924</v>
      </c>
      <c r="C120" s="22">
        <v>1006</v>
      </c>
      <c r="D120" s="23" t="s">
        <v>91</v>
      </c>
      <c r="E120" s="37" t="s">
        <v>92</v>
      </c>
      <c r="F120" s="30">
        <v>213</v>
      </c>
      <c r="G120" s="26">
        <v>5683217</v>
      </c>
      <c r="H120" s="27">
        <v>5079853.76</v>
      </c>
      <c r="I120" s="27">
        <v>5079853.76</v>
      </c>
      <c r="J120" s="26">
        <f>G120-H120</f>
        <v>603363.24000000022</v>
      </c>
      <c r="K120" s="26">
        <f>H120-I120</f>
        <v>0</v>
      </c>
      <c r="L120" s="28">
        <f t="shared" si="19"/>
        <v>89.38342069289277</v>
      </c>
    </row>
    <row r="121" spans="1:12" ht="15.75" customHeight="1" x14ac:dyDescent="0.2">
      <c r="A121" s="46" t="s">
        <v>93</v>
      </c>
      <c r="B121" s="46"/>
      <c r="C121" s="46"/>
      <c r="D121" s="46"/>
      <c r="E121" s="46"/>
      <c r="F121" s="46"/>
      <c r="G121" s="35">
        <f>SUM(G119:G120)</f>
        <v>24634500</v>
      </c>
      <c r="H121" s="35">
        <f>SUM(H119:H120)</f>
        <v>24010341</v>
      </c>
      <c r="I121" s="35">
        <f>SUM(I119:I120)</f>
        <v>24010341</v>
      </c>
      <c r="J121" s="35">
        <f>SUM(J119:J120)</f>
        <v>624159.00000000186</v>
      </c>
      <c r="K121" s="35">
        <f>SUM(K119:K120)</f>
        <v>0</v>
      </c>
      <c r="L121" s="47">
        <f t="shared" si="19"/>
        <v>97.466321622115331</v>
      </c>
    </row>
    <row r="122" spans="1:12" ht="12.75" customHeight="1" x14ac:dyDescent="0.2">
      <c r="A122" s="20" t="s">
        <v>94</v>
      </c>
      <c r="B122" s="40">
        <v>924</v>
      </c>
      <c r="C122" s="41">
        <v>1006</v>
      </c>
      <c r="D122" s="42" t="s">
        <v>95</v>
      </c>
      <c r="E122" s="43" t="s">
        <v>96</v>
      </c>
      <c r="F122" s="44">
        <v>212</v>
      </c>
      <c r="G122" s="26">
        <v>81900</v>
      </c>
      <c r="H122" s="27">
        <v>73300</v>
      </c>
      <c r="I122" s="27">
        <v>73300</v>
      </c>
      <c r="J122" s="26">
        <f t="shared" ref="J122:K140" si="20">G122-H122</f>
        <v>8600</v>
      </c>
      <c r="K122" s="26">
        <f t="shared" si="20"/>
        <v>0</v>
      </c>
      <c r="L122" s="28">
        <f t="shared" si="19"/>
        <v>89.499389499389508</v>
      </c>
    </row>
    <row r="123" spans="1:12" x14ac:dyDescent="0.2">
      <c r="A123" s="29"/>
      <c r="B123" s="40">
        <v>924</v>
      </c>
      <c r="C123" s="41">
        <v>1006</v>
      </c>
      <c r="D123" s="42" t="s">
        <v>95</v>
      </c>
      <c r="E123" s="43" t="s">
        <v>96</v>
      </c>
      <c r="F123" s="44">
        <v>222</v>
      </c>
      <c r="G123" s="26">
        <v>426129.3</v>
      </c>
      <c r="H123" s="27">
        <v>409046</v>
      </c>
      <c r="I123" s="27">
        <v>409046</v>
      </c>
      <c r="J123" s="26">
        <f t="shared" si="20"/>
        <v>17083.299999999988</v>
      </c>
      <c r="K123" s="26">
        <f t="shared" si="20"/>
        <v>0</v>
      </c>
      <c r="L123" s="28">
        <f t="shared" si="19"/>
        <v>95.991052481019253</v>
      </c>
    </row>
    <row r="124" spans="1:12" x14ac:dyDescent="0.2">
      <c r="A124" s="29"/>
      <c r="B124" s="40">
        <v>924</v>
      </c>
      <c r="C124" s="41">
        <v>1006</v>
      </c>
      <c r="D124" s="42" t="s">
        <v>95</v>
      </c>
      <c r="E124" s="43" t="s">
        <v>96</v>
      </c>
      <c r="F124" s="44">
        <v>226</v>
      </c>
      <c r="G124" s="26">
        <v>169974</v>
      </c>
      <c r="H124" s="27">
        <v>161360</v>
      </c>
      <c r="I124" s="27">
        <v>161360</v>
      </c>
      <c r="J124" s="26">
        <f t="shared" si="20"/>
        <v>8614</v>
      </c>
      <c r="K124" s="26">
        <f t="shared" si="20"/>
        <v>0</v>
      </c>
      <c r="L124" s="28">
        <f t="shared" si="19"/>
        <v>94.93216609599115</v>
      </c>
    </row>
    <row r="125" spans="1:12" x14ac:dyDescent="0.2">
      <c r="A125" s="29"/>
      <c r="B125" s="40">
        <v>924</v>
      </c>
      <c r="C125" s="41">
        <v>1006</v>
      </c>
      <c r="D125" s="42" t="s">
        <v>95</v>
      </c>
      <c r="E125" s="43" t="s">
        <v>27</v>
      </c>
      <c r="F125" s="44">
        <v>221</v>
      </c>
      <c r="G125" s="26">
        <v>12000</v>
      </c>
      <c r="H125" s="27">
        <v>6000</v>
      </c>
      <c r="I125" s="27">
        <v>6000</v>
      </c>
      <c r="J125" s="26">
        <f t="shared" si="20"/>
        <v>6000</v>
      </c>
      <c r="K125" s="26">
        <f t="shared" si="20"/>
        <v>0</v>
      </c>
      <c r="L125" s="28">
        <f t="shared" si="19"/>
        <v>50</v>
      </c>
    </row>
    <row r="126" spans="1:12" x14ac:dyDescent="0.2">
      <c r="A126" s="29"/>
      <c r="B126" s="40">
        <v>924</v>
      </c>
      <c r="C126" s="41">
        <v>1006</v>
      </c>
      <c r="D126" s="42" t="s">
        <v>95</v>
      </c>
      <c r="E126" s="43" t="s">
        <v>27</v>
      </c>
      <c r="F126" s="44">
        <v>225</v>
      </c>
      <c r="G126" s="26">
        <v>5500</v>
      </c>
      <c r="H126" s="27">
        <v>3000</v>
      </c>
      <c r="I126" s="27">
        <v>3000</v>
      </c>
      <c r="J126" s="26">
        <f t="shared" si="20"/>
        <v>2500</v>
      </c>
      <c r="K126" s="26">
        <f t="shared" si="20"/>
        <v>0</v>
      </c>
      <c r="L126" s="28">
        <f t="shared" si="19"/>
        <v>54.54545454545454</v>
      </c>
    </row>
    <row r="127" spans="1:12" x14ac:dyDescent="0.2">
      <c r="A127" s="29"/>
      <c r="B127" s="40">
        <v>924</v>
      </c>
      <c r="C127" s="41">
        <v>1006</v>
      </c>
      <c r="D127" s="42" t="s">
        <v>95</v>
      </c>
      <c r="E127" s="43" t="s">
        <v>27</v>
      </c>
      <c r="F127" s="44">
        <v>226</v>
      </c>
      <c r="G127" s="26">
        <v>749649.34</v>
      </c>
      <c r="H127" s="27">
        <v>254399</v>
      </c>
      <c r="I127" s="27">
        <v>254399</v>
      </c>
      <c r="J127" s="26">
        <f t="shared" si="20"/>
        <v>495250.33999999997</v>
      </c>
      <c r="K127" s="26">
        <f t="shared" si="20"/>
        <v>0</v>
      </c>
      <c r="L127" s="28">
        <f t="shared" si="19"/>
        <v>33.935733205607839</v>
      </c>
    </row>
    <row r="128" spans="1:12" x14ac:dyDescent="0.2">
      <c r="A128" s="29"/>
      <c r="B128" s="40">
        <v>924</v>
      </c>
      <c r="C128" s="41">
        <v>1006</v>
      </c>
      <c r="D128" s="42" t="s">
        <v>95</v>
      </c>
      <c r="E128" s="43" t="s">
        <v>27</v>
      </c>
      <c r="F128" s="44">
        <v>310</v>
      </c>
      <c r="G128" s="26">
        <v>359999.58</v>
      </c>
      <c r="H128" s="27">
        <v>359999.58</v>
      </c>
      <c r="I128" s="27">
        <v>359999.58</v>
      </c>
      <c r="J128" s="26">
        <f t="shared" si="20"/>
        <v>0</v>
      </c>
      <c r="K128" s="26">
        <f t="shared" si="20"/>
        <v>0</v>
      </c>
      <c r="L128" s="28">
        <f t="shared" si="19"/>
        <v>100</v>
      </c>
    </row>
    <row r="129" spans="1:12" x14ac:dyDescent="0.2">
      <c r="A129" s="29"/>
      <c r="B129" s="40">
        <v>924</v>
      </c>
      <c r="C129" s="41">
        <v>1006</v>
      </c>
      <c r="D129" s="42" t="s">
        <v>95</v>
      </c>
      <c r="E129" s="43" t="s">
        <v>27</v>
      </c>
      <c r="F129" s="44">
        <v>340</v>
      </c>
      <c r="G129" s="26">
        <v>0</v>
      </c>
      <c r="H129" s="27">
        <v>0</v>
      </c>
      <c r="I129" s="27">
        <v>0</v>
      </c>
      <c r="J129" s="26">
        <f t="shared" si="20"/>
        <v>0</v>
      </c>
      <c r="K129" s="26">
        <f t="shared" si="20"/>
        <v>0</v>
      </c>
      <c r="L129" s="28" t="e">
        <f t="shared" si="19"/>
        <v>#DIV/0!</v>
      </c>
    </row>
    <row r="130" spans="1:12" x14ac:dyDescent="0.2">
      <c r="A130" s="29"/>
      <c r="B130" s="40">
        <v>924</v>
      </c>
      <c r="C130" s="41">
        <v>1006</v>
      </c>
      <c r="D130" s="42" t="s">
        <v>95</v>
      </c>
      <c r="E130" s="43" t="s">
        <v>22</v>
      </c>
      <c r="F130" s="44">
        <v>221</v>
      </c>
      <c r="G130" s="26">
        <v>25351.03</v>
      </c>
      <c r="H130" s="27">
        <v>25000</v>
      </c>
      <c r="I130" s="27">
        <v>25000</v>
      </c>
      <c r="J130" s="26">
        <f t="shared" si="20"/>
        <v>351.02999999999884</v>
      </c>
      <c r="K130" s="26">
        <f t="shared" si="20"/>
        <v>0</v>
      </c>
      <c r="L130" s="28">
        <f t="shared" si="19"/>
        <v>98.615322533246186</v>
      </c>
    </row>
    <row r="131" spans="1:12" x14ac:dyDescent="0.2">
      <c r="A131" s="29"/>
      <c r="B131" s="40">
        <v>924</v>
      </c>
      <c r="C131" s="41">
        <v>1006</v>
      </c>
      <c r="D131" s="42" t="s">
        <v>95</v>
      </c>
      <c r="E131" s="43" t="s">
        <v>22</v>
      </c>
      <c r="F131" s="44">
        <v>222</v>
      </c>
      <c r="G131" s="26">
        <v>0</v>
      </c>
      <c r="H131" s="27">
        <v>0</v>
      </c>
      <c r="I131" s="27">
        <v>0</v>
      </c>
      <c r="J131" s="26">
        <f t="shared" si="20"/>
        <v>0</v>
      </c>
      <c r="K131" s="26">
        <f t="shared" si="20"/>
        <v>0</v>
      </c>
      <c r="L131" s="28" t="e">
        <f t="shared" si="19"/>
        <v>#DIV/0!</v>
      </c>
    </row>
    <row r="132" spans="1:12" x14ac:dyDescent="0.2">
      <c r="A132" s="29"/>
      <c r="B132" s="40">
        <v>924</v>
      </c>
      <c r="C132" s="41">
        <v>1006</v>
      </c>
      <c r="D132" s="42" t="s">
        <v>95</v>
      </c>
      <c r="E132" s="43" t="s">
        <v>22</v>
      </c>
      <c r="F132" s="44">
        <v>224</v>
      </c>
      <c r="G132" s="26">
        <v>0</v>
      </c>
      <c r="H132" s="27">
        <v>0</v>
      </c>
      <c r="I132" s="27">
        <v>0</v>
      </c>
      <c r="J132" s="26">
        <f t="shared" si="20"/>
        <v>0</v>
      </c>
      <c r="K132" s="26">
        <f t="shared" si="20"/>
        <v>0</v>
      </c>
      <c r="L132" s="28" t="e">
        <f t="shared" si="19"/>
        <v>#DIV/0!</v>
      </c>
    </row>
    <row r="133" spans="1:12" x14ac:dyDescent="0.2">
      <c r="A133" s="29"/>
      <c r="B133" s="40">
        <v>924</v>
      </c>
      <c r="C133" s="41">
        <v>1006</v>
      </c>
      <c r="D133" s="42" t="s">
        <v>95</v>
      </c>
      <c r="E133" s="43" t="s">
        <v>22</v>
      </c>
      <c r="F133" s="44">
        <v>225</v>
      </c>
      <c r="G133" s="26">
        <v>22521</v>
      </c>
      <c r="H133" s="27">
        <v>16800</v>
      </c>
      <c r="I133" s="27">
        <v>16800</v>
      </c>
      <c r="J133" s="26">
        <f t="shared" si="20"/>
        <v>5721</v>
      </c>
      <c r="K133" s="26">
        <f t="shared" si="20"/>
        <v>0</v>
      </c>
      <c r="L133" s="28">
        <f t="shared" si="19"/>
        <v>74.597042760090588</v>
      </c>
    </row>
    <row r="134" spans="1:12" x14ac:dyDescent="0.2">
      <c r="A134" s="29"/>
      <c r="B134" s="40">
        <v>924</v>
      </c>
      <c r="C134" s="41">
        <v>1006</v>
      </c>
      <c r="D134" s="42" t="s">
        <v>95</v>
      </c>
      <c r="E134" s="43" t="s">
        <v>22</v>
      </c>
      <c r="F134" s="44">
        <v>226</v>
      </c>
      <c r="G134" s="26">
        <v>365239.8</v>
      </c>
      <c r="H134" s="27">
        <v>225000</v>
      </c>
      <c r="I134" s="27">
        <v>225000</v>
      </c>
      <c r="J134" s="26">
        <f t="shared" si="20"/>
        <v>140239.79999999999</v>
      </c>
      <c r="K134" s="26">
        <f t="shared" si="20"/>
        <v>0</v>
      </c>
      <c r="L134" s="28">
        <f t="shared" si="19"/>
        <v>61.603363050795664</v>
      </c>
    </row>
    <row r="135" spans="1:12" x14ac:dyDescent="0.2">
      <c r="A135" s="29"/>
      <c r="B135" s="40">
        <v>924</v>
      </c>
      <c r="C135" s="41">
        <v>1006</v>
      </c>
      <c r="D135" s="42" t="s">
        <v>95</v>
      </c>
      <c r="E135" s="43" t="s">
        <v>22</v>
      </c>
      <c r="F135" s="44">
        <v>290</v>
      </c>
      <c r="G135" s="26">
        <v>76551.48</v>
      </c>
      <c r="H135" s="27">
        <v>67900</v>
      </c>
      <c r="I135" s="27">
        <v>67900</v>
      </c>
      <c r="J135" s="26">
        <f t="shared" si="20"/>
        <v>8651.4799999999959</v>
      </c>
      <c r="K135" s="26">
        <f t="shared" si="20"/>
        <v>0</v>
      </c>
      <c r="L135" s="28">
        <f t="shared" si="19"/>
        <v>88.698481074435136</v>
      </c>
    </row>
    <row r="136" spans="1:12" x14ac:dyDescent="0.2">
      <c r="A136" s="29"/>
      <c r="B136" s="40">
        <v>924</v>
      </c>
      <c r="C136" s="41">
        <v>1006</v>
      </c>
      <c r="D136" s="42" t="s">
        <v>95</v>
      </c>
      <c r="E136" s="43" t="s">
        <v>22</v>
      </c>
      <c r="F136" s="44">
        <v>310</v>
      </c>
      <c r="G136" s="26">
        <v>262100</v>
      </c>
      <c r="H136" s="27">
        <v>248600</v>
      </c>
      <c r="I136" s="27">
        <v>248600</v>
      </c>
      <c r="J136" s="26">
        <f t="shared" si="20"/>
        <v>13500</v>
      </c>
      <c r="K136" s="26">
        <f t="shared" si="20"/>
        <v>0</v>
      </c>
      <c r="L136" s="28">
        <f t="shared" si="19"/>
        <v>94.849294162533383</v>
      </c>
    </row>
    <row r="137" spans="1:12" x14ac:dyDescent="0.2">
      <c r="A137" s="29"/>
      <c r="B137" s="40">
        <v>924</v>
      </c>
      <c r="C137" s="41">
        <v>1006</v>
      </c>
      <c r="D137" s="42" t="s">
        <v>95</v>
      </c>
      <c r="E137" s="43" t="s">
        <v>22</v>
      </c>
      <c r="F137" s="44">
        <v>340</v>
      </c>
      <c r="G137" s="26">
        <v>83005.8</v>
      </c>
      <c r="H137" s="27">
        <v>63800</v>
      </c>
      <c r="I137" s="27">
        <v>63800</v>
      </c>
      <c r="J137" s="26">
        <f t="shared" si="20"/>
        <v>19205.800000000003</v>
      </c>
      <c r="K137" s="26">
        <f t="shared" si="20"/>
        <v>0</v>
      </c>
      <c r="L137" s="28">
        <f t="shared" si="19"/>
        <v>76.862098793096379</v>
      </c>
    </row>
    <row r="138" spans="1:12" x14ac:dyDescent="0.2">
      <c r="A138" s="29"/>
      <c r="B138" s="40">
        <v>924</v>
      </c>
      <c r="C138" s="41">
        <v>1006</v>
      </c>
      <c r="D138" s="42" t="s">
        <v>95</v>
      </c>
      <c r="E138" s="43">
        <v>831</v>
      </c>
      <c r="F138" s="44">
        <v>290</v>
      </c>
      <c r="G138" s="26">
        <v>30800</v>
      </c>
      <c r="H138" s="27">
        <v>24500</v>
      </c>
      <c r="I138" s="27">
        <v>24500</v>
      </c>
      <c r="J138" s="26">
        <f t="shared" si="20"/>
        <v>6300</v>
      </c>
      <c r="K138" s="26">
        <f t="shared" si="20"/>
        <v>0</v>
      </c>
      <c r="L138" s="28">
        <f t="shared" si="19"/>
        <v>79.545454545454547</v>
      </c>
    </row>
    <row r="139" spans="1:12" x14ac:dyDescent="0.2">
      <c r="A139" s="29"/>
      <c r="B139" s="40">
        <v>924</v>
      </c>
      <c r="C139" s="41">
        <v>1006</v>
      </c>
      <c r="D139" s="42" t="s">
        <v>95</v>
      </c>
      <c r="E139" s="43" t="s">
        <v>97</v>
      </c>
      <c r="F139" s="44">
        <v>290</v>
      </c>
      <c r="G139" s="26">
        <v>80000</v>
      </c>
      <c r="H139" s="27">
        <v>70317</v>
      </c>
      <c r="I139" s="27">
        <v>70317</v>
      </c>
      <c r="J139" s="26">
        <f t="shared" si="20"/>
        <v>9683</v>
      </c>
      <c r="K139" s="26">
        <f t="shared" si="20"/>
        <v>0</v>
      </c>
      <c r="L139" s="28">
        <f t="shared" si="19"/>
        <v>87.896249999999995</v>
      </c>
    </row>
    <row r="140" spans="1:12" x14ac:dyDescent="0.2">
      <c r="A140" s="29"/>
      <c r="B140" s="40">
        <v>924</v>
      </c>
      <c r="C140" s="41">
        <v>1006</v>
      </c>
      <c r="D140" s="42" t="s">
        <v>95</v>
      </c>
      <c r="E140" s="43" t="s">
        <v>98</v>
      </c>
      <c r="F140" s="44">
        <v>290</v>
      </c>
      <c r="G140" s="26">
        <v>59310.84</v>
      </c>
      <c r="H140" s="27">
        <v>30000</v>
      </c>
      <c r="I140" s="27">
        <v>30000</v>
      </c>
      <c r="J140" s="26">
        <f t="shared" si="20"/>
        <v>29310.839999999997</v>
      </c>
      <c r="K140" s="26">
        <f t="shared" si="20"/>
        <v>0</v>
      </c>
      <c r="L140" s="28">
        <f t="shared" si="19"/>
        <v>50.580973056527277</v>
      </c>
    </row>
    <row r="141" spans="1:12" x14ac:dyDescent="0.2">
      <c r="A141" s="31"/>
      <c r="B141" s="40">
        <v>924</v>
      </c>
      <c r="C141" s="41">
        <v>1006</v>
      </c>
      <c r="D141" s="42" t="s">
        <v>95</v>
      </c>
      <c r="E141" s="43">
        <v>853</v>
      </c>
      <c r="F141" s="44">
        <v>290</v>
      </c>
      <c r="G141" s="26">
        <v>585800</v>
      </c>
      <c r="H141" s="27">
        <f>515600-8.75</f>
        <v>515591.25</v>
      </c>
      <c r="I141" s="27">
        <v>515591.25</v>
      </c>
      <c r="J141" s="26">
        <f>G141-H141</f>
        <v>70208.75</v>
      </c>
      <c r="K141" s="26">
        <f>H141-I141</f>
        <v>0</v>
      </c>
      <c r="L141" s="28">
        <f t="shared" si="19"/>
        <v>88.014894161829972</v>
      </c>
    </row>
    <row r="142" spans="1:12" ht="15.75" customHeight="1" x14ac:dyDescent="0.2">
      <c r="A142" s="46" t="s">
        <v>99</v>
      </c>
      <c r="B142" s="46"/>
      <c r="C142" s="46"/>
      <c r="D142" s="46"/>
      <c r="E142" s="46"/>
      <c r="F142" s="46"/>
      <c r="G142" s="35">
        <f>SUM(G122:G141)</f>
        <v>3395832.17</v>
      </c>
      <c r="H142" s="35">
        <f>SUM(H122:H141)</f>
        <v>2554612.83</v>
      </c>
      <c r="I142" s="35">
        <f>SUM(I122:I141)</f>
        <v>2554612.83</v>
      </c>
      <c r="J142" s="35">
        <f>SUM(J122:J141)</f>
        <v>841219.34</v>
      </c>
      <c r="K142" s="35">
        <f>SUM(K122:K141)</f>
        <v>0</v>
      </c>
      <c r="L142" s="47">
        <f t="shared" si="19"/>
        <v>75.227888249848348</v>
      </c>
    </row>
    <row r="143" spans="1:12" ht="104.25" customHeight="1" x14ac:dyDescent="0.2">
      <c r="A143" s="24" t="s">
        <v>100</v>
      </c>
      <c r="B143" s="21">
        <v>924</v>
      </c>
      <c r="C143" s="22">
        <v>1006</v>
      </c>
      <c r="D143" s="58">
        <v>8903987</v>
      </c>
      <c r="E143" s="59">
        <v>122</v>
      </c>
      <c r="F143" s="30">
        <v>212</v>
      </c>
      <c r="G143" s="26">
        <v>0</v>
      </c>
      <c r="H143" s="27">
        <v>0</v>
      </c>
      <c r="I143" s="27">
        <v>0</v>
      </c>
      <c r="J143" s="26">
        <f>G143-H143</f>
        <v>0</v>
      </c>
      <c r="K143" s="26">
        <f>H143-I143</f>
        <v>0</v>
      </c>
      <c r="L143" s="28" t="e">
        <f t="shared" si="19"/>
        <v>#DIV/0!</v>
      </c>
    </row>
    <row r="144" spans="1:12" ht="15" customHeight="1" x14ac:dyDescent="0.2">
      <c r="A144" s="46" t="s">
        <v>101</v>
      </c>
      <c r="B144" s="46"/>
      <c r="C144" s="46"/>
      <c r="D144" s="46"/>
      <c r="E144" s="46"/>
      <c r="F144" s="46"/>
      <c r="G144" s="35">
        <f>SUM(G143)</f>
        <v>0</v>
      </c>
      <c r="H144" s="35">
        <f>SUM(H143)</f>
        <v>0</v>
      </c>
      <c r="I144" s="35">
        <v>0</v>
      </c>
      <c r="J144" s="35">
        <f>SUM(J143)</f>
        <v>0</v>
      </c>
      <c r="K144" s="35">
        <f>SUM(K143)</f>
        <v>0</v>
      </c>
      <c r="L144" s="47" t="e">
        <f t="shared" si="19"/>
        <v>#DIV/0!</v>
      </c>
    </row>
    <row r="145" spans="1:12" ht="22.5" customHeight="1" x14ac:dyDescent="0.2">
      <c r="A145" s="60"/>
      <c r="B145" s="61"/>
      <c r="C145" s="62"/>
      <c r="D145" s="62"/>
      <c r="E145" s="13" t="s">
        <v>102</v>
      </c>
      <c r="F145" s="62"/>
      <c r="G145" s="63">
        <f>+G10+G13+G17+G25+G43+G45+G47+G49+G51+G55+G57+G59+G65+G69+G71+G73+G102+G79+G81+G53+G98+G104+G106+G61+G63+G67+G87+G100+G108+G111+G113+G118+G121+G142+G144</f>
        <v>766368482.63</v>
      </c>
      <c r="H145" s="63">
        <f>+H10+H13+H17+H25+H43+H45+H47+H49+H51+H55+H57+H59+H65+H69+H71+H73+H102+H79+H81+H53+H98+H104+H106+H61+H63+H67+H87+H100+H108+H111+H113+H118+H121+H142+H144</f>
        <v>734483212.60000002</v>
      </c>
      <c r="I145" s="63">
        <f>+I10+I13+I17+I25+I43+I45+I47+I49+I51+I55+I57+I59+I65+I69+I71+I73+I102+I79+I81+I53+I98+I104+I106+I61+I63+I67+I87+I100+I108+I111+I113+I118+I121+I142+I144</f>
        <v>734483212.60000002</v>
      </c>
      <c r="J145" s="63">
        <f>+J10+J13+J17+J25+J43+J45+J47+J49+J51+J55+J57+J59+J65+J69+J71+J73+J102+J79+J81+J53+J98+J104+J106+J61+J63+J67+J87+J100+J108+J111+J113+J118+J121+J142+J144</f>
        <v>31885270.029999983</v>
      </c>
      <c r="K145" s="63">
        <f>+K10+K13+K17+K25+K43+K45+K47+K49+K51+K55+K57+K59+K65+K69+K71+K73+K102+K79+K81+K53+K98+K104+K106+K61+K63+K67+K87+K100+K108+K111+K113+K118+K121+K142+K144</f>
        <v>0</v>
      </c>
      <c r="L145" s="47">
        <f>H145/G145*100</f>
        <v>95.839433542389813</v>
      </c>
    </row>
  </sheetData>
  <autoFilter ref="A6:XEP145"/>
  <mergeCells count="56">
    <mergeCell ref="A118:F118"/>
    <mergeCell ref="A119:A120"/>
    <mergeCell ref="A121:F121"/>
    <mergeCell ref="A122:A141"/>
    <mergeCell ref="A142:F142"/>
    <mergeCell ref="A144:F144"/>
    <mergeCell ref="A106:F106"/>
    <mergeCell ref="A108:F108"/>
    <mergeCell ref="A109:A110"/>
    <mergeCell ref="A111:F111"/>
    <mergeCell ref="A113:F113"/>
    <mergeCell ref="A114:A117"/>
    <mergeCell ref="A87:F87"/>
    <mergeCell ref="A88:A97"/>
    <mergeCell ref="A98:F98"/>
    <mergeCell ref="A100:F100"/>
    <mergeCell ref="A102:F102"/>
    <mergeCell ref="A104:F104"/>
    <mergeCell ref="A71:F71"/>
    <mergeCell ref="A73:F73"/>
    <mergeCell ref="A74:A78"/>
    <mergeCell ref="A79:F79"/>
    <mergeCell ref="A81:F81"/>
    <mergeCell ref="A82:A86"/>
    <mergeCell ref="A59:F59"/>
    <mergeCell ref="A61:F61"/>
    <mergeCell ref="A63:F63"/>
    <mergeCell ref="A65:F65"/>
    <mergeCell ref="A67:F67"/>
    <mergeCell ref="A69:F69"/>
    <mergeCell ref="A47:F47"/>
    <mergeCell ref="A49:F49"/>
    <mergeCell ref="A51:F51"/>
    <mergeCell ref="A53:F53"/>
    <mergeCell ref="A55:F55"/>
    <mergeCell ref="A57:F57"/>
    <mergeCell ref="A17:F17"/>
    <mergeCell ref="A18:A24"/>
    <mergeCell ref="A25:F25"/>
    <mergeCell ref="A26:A42"/>
    <mergeCell ref="A43:F43"/>
    <mergeCell ref="A45:F45"/>
    <mergeCell ref="L4:L5"/>
    <mergeCell ref="A7:A9"/>
    <mergeCell ref="A10:F10"/>
    <mergeCell ref="A11:A12"/>
    <mergeCell ref="A13:F13"/>
    <mergeCell ref="A14:A16"/>
    <mergeCell ref="A1:L1"/>
    <mergeCell ref="A4:A5"/>
    <mergeCell ref="B4:F4"/>
    <mergeCell ref="G4:G5"/>
    <mergeCell ref="H4:H5"/>
    <mergeCell ref="I4:I5"/>
    <mergeCell ref="J4:J5"/>
    <mergeCell ref="K4:K5"/>
  </mergeCells>
  <pageMargins left="0.35433070866141736" right="0.19685039370078741" top="0.39370078740157483" bottom="0.39370078740157483" header="0.51181102362204722" footer="0.51181102362204722"/>
  <pageSetup paperSize="9" scale="68" fitToHeight="0" orientation="landscape" r:id="rId1"/>
  <headerFooter alignWithMargins="0">
    <oddHeader>Страница &amp;P из &amp;N</oddHeader>
  </headerFooter>
  <rowBreaks count="6" manualBreakCount="6">
    <brk id="45" max="16383" man="1"/>
    <brk id="55" max="16383" man="1"/>
    <brk id="63" max="16383" man="1"/>
    <brk id="79" max="16383" man="1"/>
    <brk id="104" max="16383" man="1"/>
    <brk id="121" max="16383" man="1"/>
  </rowBreaks>
  <colBreaks count="1" manualBreakCount="1">
    <brk id="12" max="1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 бюдж на 01.01.2016 </vt:lpstr>
      <vt:lpstr>'исп бюдж на 01.01.2016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2016-08-09T08:34:22Z</dcterms:created>
  <dcterms:modified xsi:type="dcterms:W3CDTF">2016-08-09T08:38:29Z</dcterms:modified>
</cp:coreProperties>
</file>