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buhg\Desktop\Мои документы\Коллегия материалы 2020\2021 декабрь годовая\2021\"/>
    </mc:Choice>
  </mc:AlternateContent>
  <bookViews>
    <workbookView xWindow="0" yWindow="0" windowWidth="23040" windowHeight="9330"/>
  </bookViews>
  <sheets>
    <sheet name="исполнение бюджета" sheetId="2" r:id="rId1"/>
    <sheet name="субвенции ФБ" sheetId="3" r:id="rId2"/>
    <sheet name="пособие сиротамРБ" sheetId="7" r:id="rId3"/>
    <sheet name="субсид из ФБ" sheetId="5" r:id="rId4"/>
    <sheet name="Лист1" sheetId="6" state="hidden" r:id="rId5"/>
    <sheet name="СУБСИДИИ ИЗ ФБ" sheetId="4" state="hidden" r:id="rId6"/>
  </sheets>
  <definedNames>
    <definedName name="_xlnm.Print_Titles" localSheetId="0">'исполнение бюджета'!$5:$7</definedName>
    <definedName name="_xlnm.Print_Titles" localSheetId="1">'субвенции ФБ'!$4:$6</definedName>
    <definedName name="_xlnm.Print_Titles" localSheetId="3">'субсид из ФБ'!$4:$6</definedName>
    <definedName name="_xlnm.Print_Area" localSheetId="0">'исполнение бюджета'!$A$1:$O$246</definedName>
    <definedName name="_xlnm.Print_Area" localSheetId="1">'субвенции ФБ'!$A$1:$Z$183</definedName>
  </definedNames>
  <calcPr calcId="152511"/>
</workbook>
</file>

<file path=xl/calcChain.xml><?xml version="1.0" encoding="utf-8"?>
<calcChain xmlns="http://schemas.openxmlformats.org/spreadsheetml/2006/main">
  <c r="I9" i="2" l="1"/>
  <c r="K239" i="2" l="1"/>
  <c r="J239" i="2"/>
  <c r="M246" i="2"/>
  <c r="L246" i="2"/>
  <c r="P8" i="2"/>
  <c r="P12" i="2"/>
  <c r="K233" i="2"/>
  <c r="I211" i="2"/>
  <c r="P13" i="2"/>
  <c r="Q12" i="2"/>
  <c r="Q13" i="2" s="1"/>
  <c r="R12" i="2"/>
  <c r="I12" i="2"/>
  <c r="J8" i="2"/>
  <c r="Z181" i="3"/>
  <c r="Y181" i="3"/>
  <c r="X181" i="3"/>
  <c r="W181" i="3"/>
  <c r="V181" i="3"/>
  <c r="U181" i="3"/>
  <c r="D181" i="3"/>
  <c r="E179" i="5"/>
  <c r="F179" i="5"/>
  <c r="G179" i="5"/>
  <c r="H179" i="5"/>
  <c r="I179" i="5"/>
  <c r="J179" i="5"/>
  <c r="K179" i="5"/>
  <c r="L179" i="5"/>
  <c r="M179" i="5"/>
  <c r="N179" i="5"/>
  <c r="O179" i="5"/>
  <c r="P179" i="5"/>
  <c r="Q179" i="5"/>
  <c r="R179" i="5"/>
  <c r="S179" i="5"/>
  <c r="T179" i="5"/>
  <c r="U179" i="5"/>
  <c r="V179" i="5"/>
  <c r="W179" i="5"/>
  <c r="X179" i="5"/>
  <c r="Y179" i="5"/>
  <c r="Z179" i="5"/>
  <c r="AA179" i="5"/>
  <c r="AB179" i="5"/>
  <c r="AC179" i="5"/>
  <c r="AD179" i="5"/>
  <c r="D179" i="5"/>
  <c r="AC94" i="5"/>
  <c r="AC95" i="5"/>
  <c r="AC96" i="5"/>
  <c r="AC97" i="5"/>
  <c r="AC98" i="5"/>
  <c r="AC99" i="5"/>
  <c r="AC100" i="5"/>
  <c r="AC101" i="5"/>
  <c r="AC102" i="5"/>
  <c r="AC103" i="5"/>
  <c r="AC93" i="5"/>
  <c r="W106" i="3"/>
  <c r="W94" i="3"/>
  <c r="W95" i="3"/>
  <c r="W96" i="3"/>
  <c r="W97" i="3"/>
  <c r="W98" i="3"/>
  <c r="W99" i="3"/>
  <c r="W100" i="3"/>
  <c r="W101" i="3"/>
  <c r="W102" i="3"/>
  <c r="W103" i="3"/>
  <c r="W104" i="3"/>
  <c r="W105" i="3"/>
  <c r="W92" i="3"/>
  <c r="W93" i="3"/>
  <c r="X106" i="3" l="1"/>
  <c r="K9" i="2"/>
  <c r="K10" i="2" s="1"/>
  <c r="AE96" i="5"/>
  <c r="Z93" i="5" l="1"/>
  <c r="X94" i="3"/>
  <c r="X95" i="3"/>
  <c r="X96" i="3"/>
  <c r="X97" i="3"/>
  <c r="X98" i="3"/>
  <c r="X99" i="3"/>
  <c r="X100" i="3"/>
  <c r="X101" i="3"/>
  <c r="X102" i="3"/>
  <c r="X103" i="3"/>
  <c r="X104" i="3"/>
  <c r="X105" i="3"/>
  <c r="X93" i="3"/>
  <c r="K66" i="2"/>
  <c r="K200" i="2"/>
  <c r="K205" i="2"/>
  <c r="AF101" i="5"/>
  <c r="AE101" i="5"/>
  <c r="Z101" i="5"/>
  <c r="W101" i="5"/>
  <c r="D101" i="5"/>
  <c r="Z178" i="6"/>
  <c r="Y178" i="6"/>
  <c r="X178" i="6"/>
  <c r="Z177" i="6"/>
  <c r="Y177" i="6"/>
  <c r="X177" i="6"/>
  <c r="Z176" i="6"/>
  <c r="Y176" i="6"/>
  <c r="X176" i="6"/>
  <c r="Z175" i="6"/>
  <c r="X175" i="6"/>
  <c r="D175" i="6"/>
  <c r="Y175" i="6" s="1"/>
  <c r="Z174" i="6"/>
  <c r="Y174" i="6"/>
  <c r="X174" i="6"/>
  <c r="Z173" i="6"/>
  <c r="Y173" i="6"/>
  <c r="X173" i="6"/>
  <c r="Z172" i="6"/>
  <c r="Y172" i="6"/>
  <c r="X172" i="6"/>
  <c r="Z171" i="6"/>
  <c r="Y171" i="6"/>
  <c r="X171" i="6"/>
  <c r="Z170" i="6"/>
  <c r="X170" i="6"/>
  <c r="D170" i="6"/>
  <c r="Y170" i="6" s="1"/>
  <c r="Z169" i="6"/>
  <c r="Y169" i="6"/>
  <c r="X169" i="6"/>
  <c r="Z168" i="6"/>
  <c r="Y168" i="6"/>
  <c r="X168" i="6"/>
  <c r="Z167" i="6"/>
  <c r="Y167" i="6"/>
  <c r="X167" i="6"/>
  <c r="Z166" i="6"/>
  <c r="Y166" i="6"/>
  <c r="X166" i="6"/>
  <c r="Z165" i="6"/>
  <c r="X165" i="6"/>
  <c r="D165" i="6"/>
  <c r="Y165" i="6" s="1"/>
  <c r="Z164" i="6"/>
  <c r="Y164" i="6"/>
  <c r="X164" i="6"/>
  <c r="Z163" i="6"/>
  <c r="Y163" i="6"/>
  <c r="X163" i="6"/>
  <c r="Z162" i="6"/>
  <c r="Y162" i="6"/>
  <c r="X162" i="6"/>
  <c r="Z161" i="6"/>
  <c r="Y161" i="6"/>
  <c r="X161" i="6"/>
  <c r="Z160" i="6"/>
  <c r="Y160" i="6"/>
  <c r="X160" i="6"/>
  <c r="Z159" i="6"/>
  <c r="Y159" i="6"/>
  <c r="X159" i="6"/>
  <c r="Z158" i="6"/>
  <c r="Y158" i="6"/>
  <c r="X158" i="6"/>
  <c r="Z157" i="6"/>
  <c r="Y157" i="6"/>
  <c r="X157" i="6"/>
  <c r="Z156" i="6"/>
  <c r="Y156" i="6"/>
  <c r="X156" i="6"/>
  <c r="Z155" i="6"/>
  <c r="Y155" i="6"/>
  <c r="X155" i="6"/>
  <c r="Z154" i="6"/>
  <c r="Y154" i="6"/>
  <c r="X154" i="6"/>
  <c r="Z153" i="6"/>
  <c r="Y153" i="6"/>
  <c r="X153" i="6"/>
  <c r="Z152" i="6"/>
  <c r="Y152" i="6"/>
  <c r="X152" i="6"/>
  <c r="Z151" i="6"/>
  <c r="Y151" i="6"/>
  <c r="X151" i="6"/>
  <c r="Z150" i="6"/>
  <c r="Y150" i="6"/>
  <c r="X150" i="6"/>
  <c r="Z149" i="6"/>
  <c r="Y149" i="6"/>
  <c r="X149" i="6"/>
  <c r="Z148" i="6"/>
  <c r="Y148" i="6"/>
  <c r="X148" i="6"/>
  <c r="Z147" i="6"/>
  <c r="Y147" i="6"/>
  <c r="X147" i="6"/>
  <c r="Z146" i="6"/>
  <c r="Y146" i="6"/>
  <c r="X146" i="6"/>
  <c r="D146" i="6"/>
  <c r="Z145" i="6"/>
  <c r="Y145" i="6"/>
  <c r="X145" i="6"/>
  <c r="Z144" i="6"/>
  <c r="Y144" i="6"/>
  <c r="X144" i="6"/>
  <c r="Z143" i="6"/>
  <c r="Y143" i="6"/>
  <c r="X143" i="6"/>
  <c r="Z142" i="6"/>
  <c r="Y142" i="6"/>
  <c r="X142" i="6"/>
  <c r="Z141" i="6"/>
  <c r="Y141" i="6"/>
  <c r="X141" i="6"/>
  <c r="Z140" i="6"/>
  <c r="Y140" i="6"/>
  <c r="X140" i="6"/>
  <c r="Z139" i="6"/>
  <c r="Y139" i="6"/>
  <c r="X139" i="6"/>
  <c r="Z138" i="6"/>
  <c r="Y138" i="6"/>
  <c r="X138" i="6"/>
  <c r="Z137" i="6"/>
  <c r="Y137" i="6"/>
  <c r="X137" i="6"/>
  <c r="Z136" i="6"/>
  <c r="Y136" i="6"/>
  <c r="X136" i="6"/>
  <c r="Z135" i="6"/>
  <c r="X135" i="6"/>
  <c r="D135" i="6"/>
  <c r="Y135" i="6" s="1"/>
  <c r="Z134" i="6"/>
  <c r="Y134" i="6"/>
  <c r="X134" i="6"/>
  <c r="Z133" i="6"/>
  <c r="Y133" i="6"/>
  <c r="X133" i="6"/>
  <c r="Z132" i="6"/>
  <c r="Y132" i="6"/>
  <c r="X132" i="6"/>
  <c r="D132" i="6"/>
  <c r="Z131" i="6"/>
  <c r="Y131" i="6"/>
  <c r="X131" i="6"/>
  <c r="Z130" i="6"/>
  <c r="Y130" i="6"/>
  <c r="X130" i="6"/>
  <c r="Z129" i="6"/>
  <c r="X129" i="6"/>
  <c r="D129" i="6"/>
  <c r="Y129" i="6" s="1"/>
  <c r="Z128" i="6"/>
  <c r="Y128" i="6"/>
  <c r="X128" i="6"/>
  <c r="Z127" i="6"/>
  <c r="Y127" i="6"/>
  <c r="X127" i="6"/>
  <c r="Z126" i="6"/>
  <c r="Y126" i="6"/>
  <c r="X126" i="6"/>
  <c r="Z125" i="6"/>
  <c r="Y125" i="6"/>
  <c r="X125" i="6"/>
  <c r="Z124" i="6"/>
  <c r="Y124" i="6"/>
  <c r="X124" i="6"/>
  <c r="Z123" i="6"/>
  <c r="Y123" i="6"/>
  <c r="X123" i="6"/>
  <c r="Z122" i="6"/>
  <c r="Y122" i="6"/>
  <c r="X122" i="6"/>
  <c r="D122" i="6"/>
  <c r="Z121" i="6"/>
  <c r="Y121" i="6"/>
  <c r="X121" i="6"/>
  <c r="Z120" i="6"/>
  <c r="Y120" i="6"/>
  <c r="X120" i="6"/>
  <c r="Z119" i="6"/>
  <c r="Y119" i="6"/>
  <c r="X119" i="6"/>
  <c r="Z118" i="6"/>
  <c r="Y118" i="6"/>
  <c r="X118" i="6"/>
  <c r="Z117" i="6"/>
  <c r="Y117" i="6"/>
  <c r="X117" i="6"/>
  <c r="Z116" i="6"/>
  <c r="Y116" i="6"/>
  <c r="X116" i="6"/>
  <c r="Z115" i="6"/>
  <c r="Y115" i="6"/>
  <c r="X115" i="6"/>
  <c r="Z114" i="6"/>
  <c r="Y114" i="6"/>
  <c r="X114" i="6"/>
  <c r="Z113" i="6"/>
  <c r="Y113" i="6"/>
  <c r="X113" i="6"/>
  <c r="D113" i="6"/>
  <c r="Z112" i="6"/>
  <c r="Y112" i="6"/>
  <c r="X112" i="6"/>
  <c r="Z111" i="6"/>
  <c r="Y111" i="6"/>
  <c r="X111" i="6"/>
  <c r="Z110" i="6"/>
  <c r="Y110" i="6"/>
  <c r="X110" i="6"/>
  <c r="Z109" i="6"/>
  <c r="Y109" i="6"/>
  <c r="X109" i="6"/>
  <c r="Z108" i="6"/>
  <c r="Y108" i="6"/>
  <c r="X108" i="6"/>
  <c r="Z107" i="6"/>
  <c r="Y107" i="6"/>
  <c r="X107" i="6"/>
  <c r="Z106" i="6"/>
  <c r="X106" i="6"/>
  <c r="D106" i="6"/>
  <c r="Y106" i="6" s="1"/>
  <c r="U105" i="6"/>
  <c r="D105" i="6"/>
  <c r="Z104" i="6"/>
  <c r="Y104" i="6"/>
  <c r="X104" i="6"/>
  <c r="W104" i="6"/>
  <c r="Z103" i="6"/>
  <c r="Y103" i="6"/>
  <c r="X103" i="6"/>
  <c r="W103" i="6"/>
  <c r="Z102" i="6"/>
  <c r="Y102" i="6"/>
  <c r="X102" i="6"/>
  <c r="W102" i="6"/>
  <c r="V101" i="6"/>
  <c r="V105" i="6" s="1"/>
  <c r="Z100" i="6"/>
  <c r="Y100" i="6"/>
  <c r="X100" i="6"/>
  <c r="W100" i="6"/>
  <c r="Z99" i="6"/>
  <c r="Y99" i="6"/>
  <c r="X99" i="6"/>
  <c r="W99" i="6"/>
  <c r="R99" i="6"/>
  <c r="Q99" i="6"/>
  <c r="P99" i="6"/>
  <c r="O99" i="6"/>
  <c r="N99" i="6"/>
  <c r="Z98" i="6"/>
  <c r="Y98" i="6"/>
  <c r="X98" i="6"/>
  <c r="W98" i="6"/>
  <c r="Z97" i="6"/>
  <c r="X97" i="6"/>
  <c r="W97" i="6"/>
  <c r="Z96" i="6"/>
  <c r="Y96" i="6"/>
  <c r="X96" i="6"/>
  <c r="W96" i="6"/>
  <c r="R96" i="6"/>
  <c r="Z95" i="6"/>
  <c r="Y95" i="6"/>
  <c r="X95" i="6"/>
  <c r="W95" i="6"/>
  <c r="Z94" i="6"/>
  <c r="Y94" i="6"/>
  <c r="X94" i="6"/>
  <c r="W94" i="6"/>
  <c r="Z93" i="6"/>
  <c r="Y93" i="6"/>
  <c r="X93" i="6"/>
  <c r="W93" i="6"/>
  <c r="U92" i="6"/>
  <c r="T92" i="6"/>
  <c r="S92" i="6"/>
  <c r="R92" i="6"/>
  <c r="Q92" i="6"/>
  <c r="P92" i="6"/>
  <c r="O92" i="6"/>
  <c r="N92" i="6"/>
  <c r="M92" i="6"/>
  <c r="L92" i="6"/>
  <c r="K92" i="6"/>
  <c r="J92" i="6"/>
  <c r="I92" i="6"/>
  <c r="H92" i="6"/>
  <c r="G92" i="6"/>
  <c r="F92" i="6"/>
  <c r="E92" i="6"/>
  <c r="D92" i="6"/>
  <c r="D63" i="6"/>
  <c r="T32" i="6"/>
  <c r="P32" i="6"/>
  <c r="O32" i="6"/>
  <c r="N32" i="6"/>
  <c r="D28" i="6"/>
  <c r="D22" i="6"/>
  <c r="P20" i="6"/>
  <c r="O20" i="6"/>
  <c r="T20" i="6" s="1"/>
  <c r="N20" i="6"/>
  <c r="D20" i="6"/>
  <c r="P19" i="6"/>
  <c r="P18" i="6"/>
  <c r="O17" i="6"/>
  <c r="T17" i="6" s="1"/>
  <c r="N17" i="6"/>
  <c r="P16" i="6"/>
  <c r="P17" i="6" s="1"/>
  <c r="P15" i="6"/>
  <c r="O15" i="6"/>
  <c r="T15" i="6" s="1"/>
  <c r="N15" i="6"/>
  <c r="P14" i="6"/>
  <c r="T13" i="6"/>
  <c r="O13" i="6"/>
  <c r="N13" i="6"/>
  <c r="P12" i="6"/>
  <c r="P13" i="6" s="1"/>
  <c r="T11" i="6"/>
  <c r="O11" i="6"/>
  <c r="N11" i="6"/>
  <c r="P10" i="6"/>
  <c r="P11" i="6" s="1"/>
  <c r="D9" i="6"/>
  <c r="D7" i="6" s="1"/>
  <c r="B2" i="6"/>
  <c r="D176" i="5"/>
  <c r="D175" i="5"/>
  <c r="F174" i="5"/>
  <c r="E174" i="5"/>
  <c r="D174" i="5" s="1"/>
  <c r="D173" i="5"/>
  <c r="D172" i="5"/>
  <c r="D171" i="5"/>
  <c r="D170" i="5"/>
  <c r="F169" i="5"/>
  <c r="E169" i="5"/>
  <c r="D169" i="5"/>
  <c r="D168" i="5"/>
  <c r="D167" i="5"/>
  <c r="D166" i="5"/>
  <c r="D165" i="5"/>
  <c r="F164" i="5"/>
  <c r="E164" i="5"/>
  <c r="D164" i="5" s="1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F145" i="5"/>
  <c r="E145" i="5"/>
  <c r="D145" i="5"/>
  <c r="D144" i="5"/>
  <c r="D143" i="5"/>
  <c r="D142" i="5"/>
  <c r="D141" i="5"/>
  <c r="D140" i="5"/>
  <c r="D139" i="5"/>
  <c r="D138" i="5"/>
  <c r="D137" i="5"/>
  <c r="D136" i="5"/>
  <c r="D135" i="5"/>
  <c r="F134" i="5"/>
  <c r="E134" i="5"/>
  <c r="D134" i="5" s="1"/>
  <c r="D133" i="5"/>
  <c r="D132" i="5"/>
  <c r="F131" i="5"/>
  <c r="E131" i="5"/>
  <c r="D131" i="5" s="1"/>
  <c r="D130" i="5"/>
  <c r="D129" i="5"/>
  <c r="F128" i="5"/>
  <c r="D128" i="5" s="1"/>
  <c r="E128" i="5"/>
  <c r="D127" i="5"/>
  <c r="D126" i="5"/>
  <c r="D125" i="5"/>
  <c r="D124" i="5"/>
  <c r="D123" i="5"/>
  <c r="D122" i="5"/>
  <c r="F121" i="5"/>
  <c r="E121" i="5"/>
  <c r="D121" i="5"/>
  <c r="D120" i="5"/>
  <c r="D119" i="5"/>
  <c r="D118" i="5"/>
  <c r="D117" i="5"/>
  <c r="D116" i="5"/>
  <c r="D115" i="5"/>
  <c r="D114" i="5"/>
  <c r="D113" i="5"/>
  <c r="F112" i="5"/>
  <c r="E112" i="5"/>
  <c r="D112" i="5" s="1"/>
  <c r="D111" i="5"/>
  <c r="D110" i="5"/>
  <c r="D109" i="5"/>
  <c r="D108" i="5"/>
  <c r="D107" i="5"/>
  <c r="D106" i="5"/>
  <c r="F105" i="5"/>
  <c r="E105" i="5"/>
  <c r="D105" i="5"/>
  <c r="AB104" i="5"/>
  <c r="AA104" i="5"/>
  <c r="Y104" i="5"/>
  <c r="F104" i="5"/>
  <c r="E104" i="5"/>
  <c r="AE103" i="5"/>
  <c r="Z103" i="5"/>
  <c r="W103" i="5"/>
  <c r="AD103" i="5" s="1"/>
  <c r="D103" i="5"/>
  <c r="AE102" i="5"/>
  <c r="Z102" i="5"/>
  <c r="W102" i="5"/>
  <c r="AD102" i="5" s="1"/>
  <c r="D102" i="5"/>
  <c r="AF100" i="5"/>
  <c r="AE100" i="5"/>
  <c r="Z100" i="5"/>
  <c r="W100" i="5"/>
  <c r="D100" i="5"/>
  <c r="AF99" i="5"/>
  <c r="AE99" i="5"/>
  <c r="Z99" i="5"/>
  <c r="W99" i="5"/>
  <c r="D99" i="5"/>
  <c r="AF98" i="5"/>
  <c r="AE98" i="5"/>
  <c r="Z98" i="5"/>
  <c r="W98" i="5"/>
  <c r="D98" i="5"/>
  <c r="AE97" i="5"/>
  <c r="Z97" i="5"/>
  <c r="W97" i="5"/>
  <c r="D97" i="5"/>
  <c r="AF96" i="5"/>
  <c r="Z96" i="5"/>
  <c r="W96" i="5"/>
  <c r="D96" i="5"/>
  <c r="AF95" i="5"/>
  <c r="AE95" i="5"/>
  <c r="Z95" i="5"/>
  <c r="W95" i="5"/>
  <c r="R95" i="5"/>
  <c r="D95" i="5"/>
  <c r="AE94" i="5"/>
  <c r="Z94" i="5"/>
  <c r="W94" i="5"/>
  <c r="D94" i="5"/>
  <c r="AF93" i="5"/>
  <c r="AE93" i="5"/>
  <c r="W93" i="5"/>
  <c r="D93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F63" i="5"/>
  <c r="E63" i="5"/>
  <c r="D63" i="5" s="1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R32" i="5"/>
  <c r="Q32" i="5"/>
  <c r="P32" i="5"/>
  <c r="D32" i="5"/>
  <c r="V32" i="5" s="1"/>
  <c r="D30" i="5"/>
  <c r="D29" i="5"/>
  <c r="F28" i="5"/>
  <c r="E28" i="5"/>
  <c r="D28" i="5" s="1"/>
  <c r="D27" i="5"/>
  <c r="D26" i="5"/>
  <c r="D25" i="5"/>
  <c r="D24" i="5"/>
  <c r="D23" i="5"/>
  <c r="F22" i="5"/>
  <c r="E22" i="5"/>
  <c r="D22" i="5" s="1"/>
  <c r="D21" i="5"/>
  <c r="Q20" i="5"/>
  <c r="P20" i="5"/>
  <c r="F20" i="5"/>
  <c r="E20" i="5"/>
  <c r="D20" i="5" s="1"/>
  <c r="V20" i="5" s="1"/>
  <c r="R19" i="5"/>
  <c r="D19" i="5"/>
  <c r="R18" i="5"/>
  <c r="R20" i="5" s="1"/>
  <c r="D18" i="5"/>
  <c r="Q17" i="5"/>
  <c r="P17" i="5"/>
  <c r="D17" i="5"/>
  <c r="V17" i="5" s="1"/>
  <c r="R16" i="5"/>
  <c r="R17" i="5" s="1"/>
  <c r="Q15" i="5"/>
  <c r="P15" i="5"/>
  <c r="D15" i="5"/>
  <c r="V15" i="5" s="1"/>
  <c r="R14" i="5"/>
  <c r="R15" i="5" s="1"/>
  <c r="Q13" i="5"/>
  <c r="P13" i="5"/>
  <c r="D13" i="5"/>
  <c r="V13" i="5" s="1"/>
  <c r="R12" i="5"/>
  <c r="R13" i="5" s="1"/>
  <c r="Q11" i="5"/>
  <c r="P11" i="5"/>
  <c r="D11" i="5"/>
  <c r="V11" i="5" s="1"/>
  <c r="R10" i="5"/>
  <c r="R11" i="5" s="1"/>
  <c r="F9" i="5"/>
  <c r="F7" i="5" s="1"/>
  <c r="E9" i="5"/>
  <c r="D9" i="5" s="1"/>
  <c r="D8" i="5"/>
  <c r="Z166" i="7"/>
  <c r="Y166" i="7"/>
  <c r="X166" i="7"/>
  <c r="Z165" i="7"/>
  <c r="Y165" i="7"/>
  <c r="X165" i="7"/>
  <c r="Z164" i="7"/>
  <c r="Y164" i="7"/>
  <c r="X164" i="7"/>
  <c r="Z163" i="7"/>
  <c r="Y163" i="7"/>
  <c r="X163" i="7"/>
  <c r="D163" i="7"/>
  <c r="Z162" i="7"/>
  <c r="Y162" i="7"/>
  <c r="X162" i="7"/>
  <c r="Z161" i="7"/>
  <c r="Y161" i="7"/>
  <c r="X161" i="7"/>
  <c r="Z160" i="7"/>
  <c r="Y160" i="7"/>
  <c r="X160" i="7"/>
  <c r="Z159" i="7"/>
  <c r="Y159" i="7"/>
  <c r="X159" i="7"/>
  <c r="Z158" i="7"/>
  <c r="Y158" i="7"/>
  <c r="X158" i="7"/>
  <c r="D158" i="7"/>
  <c r="Z157" i="7"/>
  <c r="Y157" i="7"/>
  <c r="X157" i="7"/>
  <c r="Z156" i="7"/>
  <c r="Y156" i="7"/>
  <c r="X156" i="7"/>
  <c r="Z155" i="7"/>
  <c r="Y155" i="7"/>
  <c r="X155" i="7"/>
  <c r="Z154" i="7"/>
  <c r="Y154" i="7"/>
  <c r="X154" i="7"/>
  <c r="Z153" i="7"/>
  <c r="Y153" i="7"/>
  <c r="X153" i="7"/>
  <c r="D153" i="7"/>
  <c r="Z152" i="7"/>
  <c r="Y152" i="7"/>
  <c r="X152" i="7"/>
  <c r="Z151" i="7"/>
  <c r="Y151" i="7"/>
  <c r="X151" i="7"/>
  <c r="Z150" i="7"/>
  <c r="Y150" i="7"/>
  <c r="X150" i="7"/>
  <c r="Z149" i="7"/>
  <c r="Y149" i="7"/>
  <c r="X149" i="7"/>
  <c r="Z148" i="7"/>
  <c r="Y148" i="7"/>
  <c r="X148" i="7"/>
  <c r="Z147" i="7"/>
  <c r="Y147" i="7"/>
  <c r="X147" i="7"/>
  <c r="Z146" i="7"/>
  <c r="Y146" i="7"/>
  <c r="X146" i="7"/>
  <c r="Z145" i="7"/>
  <c r="Y145" i="7"/>
  <c r="X145" i="7"/>
  <c r="Z144" i="7"/>
  <c r="Y144" i="7"/>
  <c r="X144" i="7"/>
  <c r="Z143" i="7"/>
  <c r="Y143" i="7"/>
  <c r="X143" i="7"/>
  <c r="Z142" i="7"/>
  <c r="Y142" i="7"/>
  <c r="X142" i="7"/>
  <c r="Z141" i="7"/>
  <c r="Y141" i="7"/>
  <c r="X141" i="7"/>
  <c r="Z140" i="7"/>
  <c r="Y140" i="7"/>
  <c r="X140" i="7"/>
  <c r="Z139" i="7"/>
  <c r="Y139" i="7"/>
  <c r="X139" i="7"/>
  <c r="Z138" i="7"/>
  <c r="Y138" i="7"/>
  <c r="X138" i="7"/>
  <c r="Z137" i="7"/>
  <c r="Y137" i="7"/>
  <c r="X137" i="7"/>
  <c r="Z136" i="7"/>
  <c r="Y136" i="7"/>
  <c r="X136" i="7"/>
  <c r="Z135" i="7"/>
  <c r="Y135" i="7"/>
  <c r="X135" i="7"/>
  <c r="Z134" i="7"/>
  <c r="X134" i="7"/>
  <c r="D134" i="7"/>
  <c r="Y134" i="7" s="1"/>
  <c r="Z133" i="7"/>
  <c r="Y133" i="7"/>
  <c r="X133" i="7"/>
  <c r="Z132" i="7"/>
  <c r="Y132" i="7"/>
  <c r="X132" i="7"/>
  <c r="Z131" i="7"/>
  <c r="Y131" i="7"/>
  <c r="X131" i="7"/>
  <c r="Z130" i="7"/>
  <c r="Y130" i="7"/>
  <c r="X130" i="7"/>
  <c r="Z129" i="7"/>
  <c r="Y129" i="7"/>
  <c r="X129" i="7"/>
  <c r="Z128" i="7"/>
  <c r="Y128" i="7"/>
  <c r="X128" i="7"/>
  <c r="Z127" i="7"/>
  <c r="Y127" i="7"/>
  <c r="X127" i="7"/>
  <c r="Z126" i="7"/>
  <c r="Y126" i="7"/>
  <c r="X126" i="7"/>
  <c r="Z125" i="7"/>
  <c r="Y125" i="7"/>
  <c r="X125" i="7"/>
  <c r="Z124" i="7"/>
  <c r="Y124" i="7"/>
  <c r="X124" i="7"/>
  <c r="Z123" i="7"/>
  <c r="Y123" i="7"/>
  <c r="X123" i="7"/>
  <c r="D123" i="7"/>
  <c r="Z122" i="7"/>
  <c r="Y122" i="7"/>
  <c r="X122" i="7"/>
  <c r="Z121" i="7"/>
  <c r="Y121" i="7"/>
  <c r="X121" i="7"/>
  <c r="Z120" i="7"/>
  <c r="X120" i="7"/>
  <c r="D120" i="7"/>
  <c r="Y120" i="7" s="1"/>
  <c r="Z119" i="7"/>
  <c r="Y119" i="7"/>
  <c r="X119" i="7"/>
  <c r="Z118" i="7"/>
  <c r="Y118" i="7"/>
  <c r="X118" i="7"/>
  <c r="Z117" i="7"/>
  <c r="X117" i="7"/>
  <c r="D117" i="7"/>
  <c r="Y117" i="7" s="1"/>
  <c r="Z116" i="7"/>
  <c r="Y116" i="7"/>
  <c r="X116" i="7"/>
  <c r="Z115" i="7"/>
  <c r="Y115" i="7"/>
  <c r="X115" i="7"/>
  <c r="Z114" i="7"/>
  <c r="Y114" i="7"/>
  <c r="X114" i="7"/>
  <c r="Z113" i="7"/>
  <c r="Y113" i="7"/>
  <c r="X113" i="7"/>
  <c r="Z112" i="7"/>
  <c r="Y112" i="7"/>
  <c r="X112" i="7"/>
  <c r="Z111" i="7"/>
  <c r="Y111" i="7"/>
  <c r="X111" i="7"/>
  <c r="Z110" i="7"/>
  <c r="X110" i="7"/>
  <c r="D110" i="7"/>
  <c r="Y110" i="7" s="1"/>
  <c r="Z109" i="7"/>
  <c r="Y109" i="7"/>
  <c r="X109" i="7"/>
  <c r="Z108" i="7"/>
  <c r="Y108" i="7"/>
  <c r="X108" i="7"/>
  <c r="Z107" i="7"/>
  <c r="Y107" i="7"/>
  <c r="X107" i="7"/>
  <c r="Z106" i="7"/>
  <c r="Y106" i="7"/>
  <c r="X106" i="7"/>
  <c r="Z105" i="7"/>
  <c r="Y105" i="7"/>
  <c r="X105" i="7"/>
  <c r="Z104" i="7"/>
  <c r="Y104" i="7"/>
  <c r="X104" i="7"/>
  <c r="Z103" i="7"/>
  <c r="Y103" i="7"/>
  <c r="X103" i="7"/>
  <c r="Z102" i="7"/>
  <c r="Y102" i="7"/>
  <c r="X102" i="7"/>
  <c r="Z101" i="7"/>
  <c r="X101" i="7"/>
  <c r="D101" i="7"/>
  <c r="Y101" i="7" s="1"/>
  <c r="Z100" i="7"/>
  <c r="Y100" i="7"/>
  <c r="X100" i="7"/>
  <c r="Z99" i="7"/>
  <c r="Y99" i="7"/>
  <c r="X99" i="7"/>
  <c r="Z98" i="7"/>
  <c r="Y98" i="7"/>
  <c r="X98" i="7"/>
  <c r="Z97" i="7"/>
  <c r="Y97" i="7"/>
  <c r="X97" i="7"/>
  <c r="Z96" i="7"/>
  <c r="Y96" i="7"/>
  <c r="X96" i="7"/>
  <c r="Z95" i="7"/>
  <c r="Y95" i="7"/>
  <c r="X95" i="7"/>
  <c r="Z94" i="7"/>
  <c r="X94" i="7"/>
  <c r="D94" i="7"/>
  <c r="Y94" i="7" s="1"/>
  <c r="Z93" i="7"/>
  <c r="Y93" i="7"/>
  <c r="X93" i="7"/>
  <c r="X92" i="7" s="1"/>
  <c r="W93" i="7"/>
  <c r="W92" i="7" s="1"/>
  <c r="Y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D63" i="7"/>
  <c r="P32" i="7"/>
  <c r="O32" i="7"/>
  <c r="T32" i="7" s="1"/>
  <c r="N32" i="7"/>
  <c r="D28" i="7"/>
  <c r="D22" i="7"/>
  <c r="P20" i="7"/>
  <c r="O20" i="7"/>
  <c r="T20" i="7" s="1"/>
  <c r="N20" i="7"/>
  <c r="D20" i="7"/>
  <c r="P19" i="7"/>
  <c r="P18" i="7"/>
  <c r="O17" i="7"/>
  <c r="T17" i="7" s="1"/>
  <c r="N17" i="7"/>
  <c r="P16" i="7"/>
  <c r="P17" i="7" s="1"/>
  <c r="P15" i="7"/>
  <c r="O15" i="7"/>
  <c r="T15" i="7" s="1"/>
  <c r="N15" i="7"/>
  <c r="P14" i="7"/>
  <c r="T13" i="7"/>
  <c r="O13" i="7"/>
  <c r="N13" i="7"/>
  <c r="P12" i="7"/>
  <c r="P13" i="7" s="1"/>
  <c r="O11" i="7"/>
  <c r="T11" i="7" s="1"/>
  <c r="N11" i="7"/>
  <c r="P10" i="7"/>
  <c r="P11" i="7" s="1"/>
  <c r="D9" i="7"/>
  <c r="D7" i="7" s="1"/>
  <c r="B2" i="7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Z179" i="3"/>
  <c r="Y179" i="3"/>
  <c r="X179" i="3"/>
  <c r="Z178" i="3"/>
  <c r="Y178" i="3"/>
  <c r="X178" i="3"/>
  <c r="Z177" i="3"/>
  <c r="Y177" i="3"/>
  <c r="X177" i="3"/>
  <c r="Z176" i="3"/>
  <c r="X176" i="3"/>
  <c r="D176" i="3"/>
  <c r="Y176" i="3" s="1"/>
  <c r="Z175" i="3"/>
  <c r="Y175" i="3"/>
  <c r="X175" i="3"/>
  <c r="Z174" i="3"/>
  <c r="Y174" i="3"/>
  <c r="X174" i="3"/>
  <c r="Z173" i="3"/>
  <c r="Y173" i="3"/>
  <c r="X173" i="3"/>
  <c r="Z172" i="3"/>
  <c r="Y172" i="3"/>
  <c r="X172" i="3"/>
  <c r="Z171" i="3"/>
  <c r="X171" i="3"/>
  <c r="D171" i="3"/>
  <c r="Y171" i="3" s="1"/>
  <c r="Z170" i="3"/>
  <c r="Y170" i="3"/>
  <c r="X170" i="3"/>
  <c r="Z169" i="3"/>
  <c r="Y169" i="3"/>
  <c r="X169" i="3"/>
  <c r="Z168" i="3"/>
  <c r="Y168" i="3"/>
  <c r="X168" i="3"/>
  <c r="Z167" i="3"/>
  <c r="Y167" i="3"/>
  <c r="X167" i="3"/>
  <c r="Z166" i="3"/>
  <c r="X166" i="3"/>
  <c r="D166" i="3"/>
  <c r="Y166" i="3" s="1"/>
  <c r="Z165" i="3"/>
  <c r="Y165" i="3"/>
  <c r="X165" i="3"/>
  <c r="Z164" i="3"/>
  <c r="Y164" i="3"/>
  <c r="X164" i="3"/>
  <c r="Z163" i="3"/>
  <c r="Y163" i="3"/>
  <c r="X163" i="3"/>
  <c r="Z162" i="3"/>
  <c r="Y162" i="3"/>
  <c r="X162" i="3"/>
  <c r="Z161" i="3"/>
  <c r="Y161" i="3"/>
  <c r="X161" i="3"/>
  <c r="Z160" i="3"/>
  <c r="Y160" i="3"/>
  <c r="X160" i="3"/>
  <c r="Z159" i="3"/>
  <c r="Y159" i="3"/>
  <c r="X159" i="3"/>
  <c r="Z158" i="3"/>
  <c r="Y158" i="3"/>
  <c r="X158" i="3"/>
  <c r="Z157" i="3"/>
  <c r="Y157" i="3"/>
  <c r="X157" i="3"/>
  <c r="Z156" i="3"/>
  <c r="Y156" i="3"/>
  <c r="X156" i="3"/>
  <c r="Z155" i="3"/>
  <c r="Y155" i="3"/>
  <c r="X155" i="3"/>
  <c r="Z154" i="3"/>
  <c r="Y154" i="3"/>
  <c r="X154" i="3"/>
  <c r="Z153" i="3"/>
  <c r="Y153" i="3"/>
  <c r="X153" i="3"/>
  <c r="Z152" i="3"/>
  <c r="Y152" i="3"/>
  <c r="X152" i="3"/>
  <c r="Z151" i="3"/>
  <c r="Y151" i="3"/>
  <c r="X151" i="3"/>
  <c r="Z150" i="3"/>
  <c r="Y150" i="3"/>
  <c r="X150" i="3"/>
  <c r="Z149" i="3"/>
  <c r="Y149" i="3"/>
  <c r="X149" i="3"/>
  <c r="Z148" i="3"/>
  <c r="Y148" i="3"/>
  <c r="X148" i="3"/>
  <c r="Z147" i="3"/>
  <c r="Y147" i="3"/>
  <c r="X147" i="3"/>
  <c r="D147" i="3"/>
  <c r="Z146" i="3"/>
  <c r="Y146" i="3"/>
  <c r="X146" i="3"/>
  <c r="Z145" i="3"/>
  <c r="Y145" i="3"/>
  <c r="X145" i="3"/>
  <c r="Z144" i="3"/>
  <c r="Y144" i="3"/>
  <c r="X144" i="3"/>
  <c r="Z143" i="3"/>
  <c r="Y143" i="3"/>
  <c r="X143" i="3"/>
  <c r="Z142" i="3"/>
  <c r="Y142" i="3"/>
  <c r="X142" i="3"/>
  <c r="Z141" i="3"/>
  <c r="Y141" i="3"/>
  <c r="X141" i="3"/>
  <c r="Z140" i="3"/>
  <c r="Y140" i="3"/>
  <c r="X140" i="3"/>
  <c r="Z139" i="3"/>
  <c r="Y139" i="3"/>
  <c r="X139" i="3"/>
  <c r="Z138" i="3"/>
  <c r="Y138" i="3"/>
  <c r="X138" i="3"/>
  <c r="Z137" i="3"/>
  <c r="Y137" i="3"/>
  <c r="X137" i="3"/>
  <c r="Z136" i="3"/>
  <c r="X136" i="3"/>
  <c r="D136" i="3"/>
  <c r="Y136" i="3" s="1"/>
  <c r="Z135" i="3"/>
  <c r="Y135" i="3"/>
  <c r="X135" i="3"/>
  <c r="Z134" i="3"/>
  <c r="Y134" i="3"/>
  <c r="X134" i="3"/>
  <c r="Z133" i="3"/>
  <c r="Y133" i="3"/>
  <c r="X133" i="3"/>
  <c r="D133" i="3"/>
  <c r="Z132" i="3"/>
  <c r="Y132" i="3"/>
  <c r="X132" i="3"/>
  <c r="Z131" i="3"/>
  <c r="Y131" i="3"/>
  <c r="X131" i="3"/>
  <c r="Z130" i="3"/>
  <c r="X130" i="3"/>
  <c r="D130" i="3"/>
  <c r="Y130" i="3" s="1"/>
  <c r="Z129" i="3"/>
  <c r="Y129" i="3"/>
  <c r="X129" i="3"/>
  <c r="Z128" i="3"/>
  <c r="Y128" i="3"/>
  <c r="X128" i="3"/>
  <c r="Z127" i="3"/>
  <c r="Y127" i="3"/>
  <c r="X127" i="3"/>
  <c r="Z126" i="3"/>
  <c r="Y126" i="3"/>
  <c r="X126" i="3"/>
  <c r="Z125" i="3"/>
  <c r="Y125" i="3"/>
  <c r="X125" i="3"/>
  <c r="Z124" i="3"/>
  <c r="Y124" i="3"/>
  <c r="X124" i="3"/>
  <c r="Z123" i="3"/>
  <c r="Y123" i="3"/>
  <c r="X123" i="3"/>
  <c r="D123" i="3"/>
  <c r="Z122" i="3"/>
  <c r="Y122" i="3"/>
  <c r="X122" i="3"/>
  <c r="Z121" i="3"/>
  <c r="Y121" i="3"/>
  <c r="X121" i="3"/>
  <c r="Z120" i="3"/>
  <c r="Y120" i="3"/>
  <c r="X120" i="3"/>
  <c r="Z119" i="3"/>
  <c r="Y119" i="3"/>
  <c r="X119" i="3"/>
  <c r="Z118" i="3"/>
  <c r="Y118" i="3"/>
  <c r="X118" i="3"/>
  <c r="Z117" i="3"/>
  <c r="Y117" i="3"/>
  <c r="X117" i="3"/>
  <c r="Z116" i="3"/>
  <c r="Y116" i="3"/>
  <c r="X116" i="3"/>
  <c r="Z115" i="3"/>
  <c r="Y115" i="3"/>
  <c r="X115" i="3"/>
  <c r="Z114" i="3"/>
  <c r="Y114" i="3"/>
  <c r="X114" i="3"/>
  <c r="D114" i="3"/>
  <c r="Z113" i="3"/>
  <c r="Y113" i="3"/>
  <c r="X113" i="3"/>
  <c r="Z112" i="3"/>
  <c r="Y112" i="3"/>
  <c r="X112" i="3"/>
  <c r="Z111" i="3"/>
  <c r="Y111" i="3"/>
  <c r="X111" i="3"/>
  <c r="Z110" i="3"/>
  <c r="Y110" i="3"/>
  <c r="X110" i="3"/>
  <c r="Z109" i="3"/>
  <c r="Y109" i="3"/>
  <c r="X109" i="3"/>
  <c r="Z108" i="3"/>
  <c r="Y108" i="3"/>
  <c r="X108" i="3"/>
  <c r="Z107" i="3"/>
  <c r="X107" i="3"/>
  <c r="D107" i="3"/>
  <c r="Y107" i="3" s="1"/>
  <c r="V106" i="3"/>
  <c r="V180" i="3" s="1"/>
  <c r="U106" i="3"/>
  <c r="U180" i="3" s="1"/>
  <c r="D106" i="3"/>
  <c r="D180" i="3" s="1"/>
  <c r="Z105" i="3"/>
  <c r="Y105" i="3"/>
  <c r="Y104" i="3"/>
  <c r="Z103" i="3"/>
  <c r="Y103" i="3"/>
  <c r="Z102" i="3"/>
  <c r="Y102" i="3"/>
  <c r="Z101" i="3"/>
  <c r="Y101" i="3"/>
  <c r="Z100" i="3"/>
  <c r="Y100" i="3"/>
  <c r="Z99" i="3"/>
  <c r="Y99" i="3"/>
  <c r="Z98" i="3"/>
  <c r="Y98" i="3"/>
  <c r="R98" i="3"/>
  <c r="Q98" i="3"/>
  <c r="P98" i="3"/>
  <c r="O98" i="3"/>
  <c r="N98" i="3"/>
  <c r="Z97" i="3"/>
  <c r="Y97" i="3"/>
  <c r="Y96" i="3"/>
  <c r="R96" i="3"/>
  <c r="Z95" i="3"/>
  <c r="Y95" i="3"/>
  <c r="Z94" i="3"/>
  <c r="Y94" i="3"/>
  <c r="Z93" i="3"/>
  <c r="Y93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63" i="3"/>
  <c r="P32" i="3"/>
  <c r="O32" i="3"/>
  <c r="T32" i="3" s="1"/>
  <c r="N32" i="3"/>
  <c r="D28" i="3"/>
  <c r="D22" i="3"/>
  <c r="O20" i="3"/>
  <c r="T20" i="3" s="1"/>
  <c r="N20" i="3"/>
  <c r="D20" i="3"/>
  <c r="P19" i="3"/>
  <c r="P18" i="3"/>
  <c r="P20" i="3" s="1"/>
  <c r="T17" i="3"/>
  <c r="O17" i="3"/>
  <c r="N17" i="3"/>
  <c r="P16" i="3"/>
  <c r="P17" i="3" s="1"/>
  <c r="P15" i="3"/>
  <c r="O15" i="3"/>
  <c r="T15" i="3" s="1"/>
  <c r="N15" i="3"/>
  <c r="P14" i="3"/>
  <c r="O13" i="3"/>
  <c r="T13" i="3" s="1"/>
  <c r="N13" i="3"/>
  <c r="P12" i="3"/>
  <c r="P13" i="3" s="1"/>
  <c r="T11" i="3"/>
  <c r="P11" i="3"/>
  <c r="O11" i="3"/>
  <c r="N11" i="3"/>
  <c r="P10" i="3"/>
  <c r="D9" i="3"/>
  <c r="D7" i="3" s="1"/>
  <c r="B2" i="3"/>
  <c r="B2" i="5" s="1"/>
  <c r="M244" i="2"/>
  <c r="L244" i="2"/>
  <c r="N243" i="2"/>
  <c r="M243" i="2"/>
  <c r="L243" i="2"/>
  <c r="O242" i="2"/>
  <c r="N242" i="2"/>
  <c r="M242" i="2"/>
  <c r="L242" i="2"/>
  <c r="O241" i="2"/>
  <c r="N241" i="2"/>
  <c r="M241" i="2"/>
  <c r="L241" i="2"/>
  <c r="O240" i="2"/>
  <c r="N240" i="2"/>
  <c r="M240" i="2"/>
  <c r="L240" i="2"/>
  <c r="O239" i="2"/>
  <c r="N239" i="2"/>
  <c r="M239" i="2"/>
  <c r="L239" i="2"/>
  <c r="O238" i="2"/>
  <c r="N238" i="2"/>
  <c r="M238" i="2"/>
  <c r="O237" i="2"/>
  <c r="N237" i="2"/>
  <c r="M237" i="2"/>
  <c r="O236" i="2"/>
  <c r="N236" i="2"/>
  <c r="M236" i="2"/>
  <c r="O235" i="2"/>
  <c r="N235" i="2"/>
  <c r="M235" i="2"/>
  <c r="O234" i="2"/>
  <c r="N234" i="2"/>
  <c r="M234" i="2"/>
  <c r="O233" i="2"/>
  <c r="N233" i="2"/>
  <c r="M233" i="2"/>
  <c r="L233" i="2"/>
  <c r="O232" i="2"/>
  <c r="N232" i="2"/>
  <c r="M232" i="2"/>
  <c r="O231" i="2"/>
  <c r="N231" i="2"/>
  <c r="M231" i="2"/>
  <c r="O230" i="2"/>
  <c r="N230" i="2"/>
  <c r="M230" i="2"/>
  <c r="O229" i="2"/>
  <c r="N229" i="2"/>
  <c r="M229" i="2"/>
  <c r="L229" i="2"/>
  <c r="O228" i="2"/>
  <c r="N228" i="2"/>
  <c r="M228" i="2"/>
  <c r="L228" i="2"/>
  <c r="O227" i="2"/>
  <c r="N227" i="2"/>
  <c r="M227" i="2"/>
  <c r="L227" i="2"/>
  <c r="M226" i="2"/>
  <c r="L226" i="2"/>
  <c r="N225" i="2"/>
  <c r="M225" i="2"/>
  <c r="L225" i="2"/>
  <c r="K224" i="2"/>
  <c r="R8" i="2" s="1"/>
  <c r="J224" i="2"/>
  <c r="I224" i="2"/>
  <c r="O222" i="2"/>
  <c r="N222" i="2"/>
  <c r="M222" i="2"/>
  <c r="L222" i="2"/>
  <c r="O221" i="2"/>
  <c r="N221" i="2"/>
  <c r="M221" i="2"/>
  <c r="L221" i="2"/>
  <c r="N217" i="2"/>
  <c r="M217" i="2"/>
  <c r="L217" i="2"/>
  <c r="N216" i="2"/>
  <c r="M216" i="2"/>
  <c r="L216" i="2"/>
  <c r="O215" i="2"/>
  <c r="N215" i="2"/>
  <c r="M215" i="2"/>
  <c r="L215" i="2"/>
  <c r="O214" i="2"/>
  <c r="N214" i="2"/>
  <c r="M214" i="2"/>
  <c r="L214" i="2"/>
  <c r="O213" i="2"/>
  <c r="N213" i="2"/>
  <c r="M213" i="2"/>
  <c r="L213" i="2"/>
  <c r="O212" i="2"/>
  <c r="N212" i="2"/>
  <c r="M212" i="2"/>
  <c r="L212" i="2"/>
  <c r="K211" i="2"/>
  <c r="J211" i="2"/>
  <c r="O206" i="2"/>
  <c r="N206" i="2"/>
  <c r="M206" i="2"/>
  <c r="M205" i="2" s="1"/>
  <c r="L206" i="2"/>
  <c r="L205" i="2" s="1"/>
  <c r="J205" i="2"/>
  <c r="I205" i="2"/>
  <c r="O202" i="2"/>
  <c r="N202" i="2"/>
  <c r="M202" i="2"/>
  <c r="L202" i="2"/>
  <c r="O201" i="2"/>
  <c r="L201" i="2"/>
  <c r="I201" i="2"/>
  <c r="M201" i="2" s="1"/>
  <c r="J200" i="2"/>
  <c r="I200" i="2"/>
  <c r="O199" i="2"/>
  <c r="N199" i="2"/>
  <c r="M199" i="2"/>
  <c r="L199" i="2"/>
  <c r="O198" i="2"/>
  <c r="N198" i="2"/>
  <c r="M198" i="2"/>
  <c r="L198" i="2"/>
  <c r="J197" i="2"/>
  <c r="I197" i="2"/>
  <c r="M196" i="2"/>
  <c r="L196" i="2"/>
  <c r="M195" i="2"/>
  <c r="L195" i="2"/>
  <c r="M194" i="2"/>
  <c r="L194" i="2"/>
  <c r="M193" i="2"/>
  <c r="L193" i="2"/>
  <c r="M192" i="2"/>
  <c r="L192" i="2"/>
  <c r="M191" i="2"/>
  <c r="L191" i="2"/>
  <c r="M190" i="2"/>
  <c r="L190" i="2"/>
  <c r="M189" i="2"/>
  <c r="L189" i="2"/>
  <c r="M188" i="2"/>
  <c r="L188" i="2"/>
  <c r="M187" i="2"/>
  <c r="L187" i="2"/>
  <c r="M186" i="2"/>
  <c r="L186" i="2"/>
  <c r="M185" i="2"/>
  <c r="L185" i="2"/>
  <c r="M184" i="2"/>
  <c r="L184" i="2"/>
  <c r="M183" i="2"/>
  <c r="L183" i="2"/>
  <c r="M182" i="2"/>
  <c r="L182" i="2"/>
  <c r="M181" i="2"/>
  <c r="L181" i="2"/>
  <c r="M180" i="2"/>
  <c r="L180" i="2"/>
  <c r="M179" i="2"/>
  <c r="L179" i="2"/>
  <c r="M178" i="2"/>
  <c r="L178" i="2"/>
  <c r="M177" i="2"/>
  <c r="L177" i="2"/>
  <c r="M176" i="2"/>
  <c r="L176" i="2"/>
  <c r="M175" i="2"/>
  <c r="L175" i="2"/>
  <c r="M174" i="2"/>
  <c r="L174" i="2"/>
  <c r="M173" i="2"/>
  <c r="L173" i="2"/>
  <c r="M172" i="2"/>
  <c r="L172" i="2"/>
  <c r="M171" i="2"/>
  <c r="L171" i="2"/>
  <c r="M170" i="2"/>
  <c r="L170" i="2"/>
  <c r="M169" i="2"/>
  <c r="L169" i="2"/>
  <c r="M168" i="2"/>
  <c r="L168" i="2"/>
  <c r="M167" i="2"/>
  <c r="L167" i="2"/>
  <c r="M166" i="2"/>
  <c r="L166" i="2"/>
  <c r="M165" i="2"/>
  <c r="L165" i="2"/>
  <c r="M164" i="2"/>
  <c r="L164" i="2"/>
  <c r="M163" i="2"/>
  <c r="L163" i="2"/>
  <c r="M162" i="2"/>
  <c r="L162" i="2"/>
  <c r="M161" i="2"/>
  <c r="L161" i="2"/>
  <c r="M160" i="2"/>
  <c r="L160" i="2"/>
  <c r="M159" i="2"/>
  <c r="L159" i="2"/>
  <c r="M158" i="2"/>
  <c r="L158" i="2"/>
  <c r="M157" i="2"/>
  <c r="L157" i="2"/>
  <c r="M156" i="2"/>
  <c r="L156" i="2"/>
  <c r="M155" i="2"/>
  <c r="L155" i="2"/>
  <c r="M154" i="2"/>
  <c r="L154" i="2"/>
  <c r="M153" i="2"/>
  <c r="L153" i="2"/>
  <c r="M152" i="2"/>
  <c r="L152" i="2"/>
  <c r="M151" i="2"/>
  <c r="L151" i="2"/>
  <c r="M150" i="2"/>
  <c r="L150" i="2"/>
  <c r="M149" i="2"/>
  <c r="L149" i="2"/>
  <c r="M148" i="2"/>
  <c r="L148" i="2"/>
  <c r="M147" i="2"/>
  <c r="L147" i="2"/>
  <c r="M146" i="2"/>
  <c r="L146" i="2"/>
  <c r="M145" i="2"/>
  <c r="L145" i="2"/>
  <c r="M144" i="2"/>
  <c r="L144" i="2"/>
  <c r="M143" i="2"/>
  <c r="L143" i="2"/>
  <c r="M142" i="2"/>
  <c r="L142" i="2"/>
  <c r="M141" i="2"/>
  <c r="L141" i="2"/>
  <c r="M140" i="2"/>
  <c r="L140" i="2"/>
  <c r="M139" i="2"/>
  <c r="L139" i="2"/>
  <c r="M138" i="2"/>
  <c r="L138" i="2"/>
  <c r="M137" i="2"/>
  <c r="L137" i="2"/>
  <c r="M136" i="2"/>
  <c r="L136" i="2"/>
  <c r="M135" i="2"/>
  <c r="L135" i="2"/>
  <c r="M134" i="2"/>
  <c r="L134" i="2"/>
  <c r="M133" i="2"/>
  <c r="L133" i="2"/>
  <c r="M132" i="2"/>
  <c r="L132" i="2"/>
  <c r="M131" i="2"/>
  <c r="L131" i="2"/>
  <c r="M130" i="2"/>
  <c r="L130" i="2"/>
  <c r="M129" i="2"/>
  <c r="L129" i="2"/>
  <c r="M128" i="2"/>
  <c r="L128" i="2"/>
  <c r="M127" i="2"/>
  <c r="L127" i="2"/>
  <c r="M126" i="2"/>
  <c r="L126" i="2"/>
  <c r="M125" i="2"/>
  <c r="L125" i="2"/>
  <c r="M124" i="2"/>
  <c r="L124" i="2"/>
  <c r="M123" i="2"/>
  <c r="L123" i="2"/>
  <c r="M122" i="2"/>
  <c r="L122" i="2"/>
  <c r="M121" i="2"/>
  <c r="L121" i="2"/>
  <c r="M120" i="2"/>
  <c r="L120" i="2"/>
  <c r="M119" i="2"/>
  <c r="L119" i="2"/>
  <c r="M118" i="2"/>
  <c r="L118" i="2"/>
  <c r="M117" i="2"/>
  <c r="L117" i="2"/>
  <c r="M116" i="2"/>
  <c r="L116" i="2"/>
  <c r="M115" i="2"/>
  <c r="L115" i="2"/>
  <c r="M114" i="2"/>
  <c r="L114" i="2"/>
  <c r="M113" i="2"/>
  <c r="L113" i="2"/>
  <c r="M112" i="2"/>
  <c r="L112" i="2"/>
  <c r="M111" i="2"/>
  <c r="L111" i="2"/>
  <c r="M110" i="2"/>
  <c r="L110" i="2"/>
  <c r="M109" i="2"/>
  <c r="L109" i="2"/>
  <c r="M108" i="2"/>
  <c r="L108" i="2"/>
  <c r="M107" i="2"/>
  <c r="L107" i="2"/>
  <c r="M106" i="2"/>
  <c r="L106" i="2"/>
  <c r="M105" i="2"/>
  <c r="L105" i="2"/>
  <c r="M104" i="2"/>
  <c r="L104" i="2"/>
  <c r="M103" i="2"/>
  <c r="L103" i="2"/>
  <c r="M102" i="2"/>
  <c r="L102" i="2"/>
  <c r="M101" i="2"/>
  <c r="L101" i="2"/>
  <c r="M100" i="2"/>
  <c r="L100" i="2"/>
  <c r="M99" i="2"/>
  <c r="L99" i="2"/>
  <c r="M98" i="2"/>
  <c r="L98" i="2"/>
  <c r="M97" i="2"/>
  <c r="L97" i="2"/>
  <c r="M96" i="2"/>
  <c r="L96" i="2"/>
  <c r="M95" i="2"/>
  <c r="L95" i="2"/>
  <c r="M94" i="2"/>
  <c r="L94" i="2"/>
  <c r="M93" i="2"/>
  <c r="L93" i="2"/>
  <c r="M92" i="2"/>
  <c r="L92" i="2"/>
  <c r="M91" i="2"/>
  <c r="L91" i="2"/>
  <c r="M90" i="2"/>
  <c r="L90" i="2"/>
  <c r="M89" i="2"/>
  <c r="L89" i="2"/>
  <c r="M88" i="2"/>
  <c r="L88" i="2"/>
  <c r="M87" i="2"/>
  <c r="L87" i="2"/>
  <c r="M86" i="2"/>
  <c r="L86" i="2"/>
  <c r="M85" i="2"/>
  <c r="L85" i="2"/>
  <c r="M84" i="2"/>
  <c r="L84" i="2"/>
  <c r="M83" i="2"/>
  <c r="L83" i="2"/>
  <c r="M82" i="2"/>
  <c r="L82" i="2"/>
  <c r="M81" i="2"/>
  <c r="L81" i="2"/>
  <c r="M80" i="2"/>
  <c r="L80" i="2"/>
  <c r="M79" i="2"/>
  <c r="L79" i="2"/>
  <c r="M78" i="2"/>
  <c r="L78" i="2"/>
  <c r="M77" i="2"/>
  <c r="L77" i="2"/>
  <c r="M76" i="2"/>
  <c r="L76" i="2"/>
  <c r="M75" i="2"/>
  <c r="L75" i="2"/>
  <c r="M74" i="2"/>
  <c r="L74" i="2"/>
  <c r="M73" i="2"/>
  <c r="L73" i="2"/>
  <c r="O72" i="2"/>
  <c r="N72" i="2"/>
  <c r="M72" i="2"/>
  <c r="L72" i="2"/>
  <c r="O71" i="2"/>
  <c r="N71" i="2"/>
  <c r="M71" i="2"/>
  <c r="L71" i="2"/>
  <c r="O70" i="2"/>
  <c r="N70" i="2"/>
  <c r="M70" i="2"/>
  <c r="L70" i="2"/>
  <c r="O69" i="2"/>
  <c r="N69" i="2"/>
  <c r="M69" i="2"/>
  <c r="L69" i="2"/>
  <c r="O68" i="2"/>
  <c r="N68" i="2"/>
  <c r="M68" i="2"/>
  <c r="L68" i="2"/>
  <c r="O67" i="2"/>
  <c r="N67" i="2"/>
  <c r="M67" i="2"/>
  <c r="L67" i="2"/>
  <c r="J66" i="2"/>
  <c r="I66" i="2"/>
  <c r="O65" i="2"/>
  <c r="N65" i="2"/>
  <c r="M65" i="2"/>
  <c r="L65" i="2"/>
  <c r="O64" i="2"/>
  <c r="N64" i="2"/>
  <c r="M64" i="2"/>
  <c r="L64" i="2"/>
  <c r="O63" i="2"/>
  <c r="N63" i="2"/>
  <c r="M63" i="2"/>
  <c r="L63" i="2"/>
  <c r="O62" i="2"/>
  <c r="N62" i="2"/>
  <c r="M62" i="2"/>
  <c r="L62" i="2"/>
  <c r="O61" i="2"/>
  <c r="N61" i="2"/>
  <c r="M61" i="2"/>
  <c r="L61" i="2"/>
  <c r="O60" i="2"/>
  <c r="N60" i="2"/>
  <c r="M60" i="2"/>
  <c r="L60" i="2"/>
  <c r="O59" i="2"/>
  <c r="N59" i="2"/>
  <c r="M59" i="2"/>
  <c r="L59" i="2"/>
  <c r="O58" i="2"/>
  <c r="N58" i="2"/>
  <c r="M58" i="2"/>
  <c r="L58" i="2"/>
  <c r="O57" i="2"/>
  <c r="N57" i="2"/>
  <c r="M57" i="2"/>
  <c r="L57" i="2"/>
  <c r="O56" i="2"/>
  <c r="N56" i="2"/>
  <c r="M56" i="2"/>
  <c r="L56" i="2"/>
  <c r="O55" i="2"/>
  <c r="N55" i="2"/>
  <c r="M55" i="2"/>
  <c r="L55" i="2"/>
  <c r="O54" i="2"/>
  <c r="N54" i="2"/>
  <c r="M54" i="2"/>
  <c r="L54" i="2"/>
  <c r="O53" i="2"/>
  <c r="N53" i="2"/>
  <c r="M53" i="2"/>
  <c r="L53" i="2"/>
  <c r="O52" i="2"/>
  <c r="N52" i="2"/>
  <c r="M52" i="2"/>
  <c r="L52" i="2"/>
  <c r="O51" i="2"/>
  <c r="N51" i="2"/>
  <c r="M51" i="2"/>
  <c r="L51" i="2"/>
  <c r="O50" i="2"/>
  <c r="N50" i="2"/>
  <c r="M50" i="2"/>
  <c r="L50" i="2"/>
  <c r="O49" i="2"/>
  <c r="N49" i="2"/>
  <c r="M49" i="2"/>
  <c r="L49" i="2"/>
  <c r="O48" i="2"/>
  <c r="N48" i="2"/>
  <c r="M48" i="2"/>
  <c r="L48" i="2"/>
  <c r="O47" i="2"/>
  <c r="N47" i="2"/>
  <c r="M47" i="2"/>
  <c r="L47" i="2"/>
  <c r="O46" i="2"/>
  <c r="N46" i="2"/>
  <c r="M46" i="2"/>
  <c r="L46" i="2"/>
  <c r="O45" i="2"/>
  <c r="N45" i="2"/>
  <c r="M45" i="2"/>
  <c r="L45" i="2"/>
  <c r="O44" i="2"/>
  <c r="N44" i="2"/>
  <c r="M44" i="2"/>
  <c r="L44" i="2"/>
  <c r="O43" i="2"/>
  <c r="N43" i="2"/>
  <c r="M43" i="2"/>
  <c r="L43" i="2"/>
  <c r="O42" i="2"/>
  <c r="N42" i="2"/>
  <c r="M42" i="2"/>
  <c r="L42" i="2"/>
  <c r="O41" i="2"/>
  <c r="N41" i="2"/>
  <c r="M41" i="2"/>
  <c r="L41" i="2"/>
  <c r="O40" i="2"/>
  <c r="N40" i="2"/>
  <c r="M40" i="2"/>
  <c r="L40" i="2"/>
  <c r="O39" i="2"/>
  <c r="N39" i="2"/>
  <c r="M39" i="2"/>
  <c r="L39" i="2"/>
  <c r="O38" i="2"/>
  <c r="N38" i="2"/>
  <c r="M38" i="2"/>
  <c r="L38" i="2"/>
  <c r="O37" i="2"/>
  <c r="N37" i="2"/>
  <c r="M37" i="2"/>
  <c r="L37" i="2"/>
  <c r="M36" i="2"/>
  <c r="L36" i="2"/>
  <c r="O34" i="2"/>
  <c r="N34" i="2"/>
  <c r="M34" i="2"/>
  <c r="L34" i="2"/>
  <c r="O33" i="2"/>
  <c r="N33" i="2"/>
  <c r="M33" i="2"/>
  <c r="L33" i="2"/>
  <c r="O32" i="2"/>
  <c r="N32" i="2"/>
  <c r="M32" i="2"/>
  <c r="L32" i="2"/>
  <c r="O31" i="2"/>
  <c r="N31" i="2"/>
  <c r="M31" i="2"/>
  <c r="L31" i="2"/>
  <c r="O30" i="2"/>
  <c r="N30" i="2"/>
  <c r="M30" i="2"/>
  <c r="L30" i="2"/>
  <c r="O29" i="2"/>
  <c r="N29" i="2"/>
  <c r="M29" i="2"/>
  <c r="L29" i="2"/>
  <c r="O28" i="2"/>
  <c r="N28" i="2"/>
  <c r="M28" i="2"/>
  <c r="L28" i="2"/>
  <c r="K27" i="2"/>
  <c r="J27" i="2"/>
  <c r="I27" i="2"/>
  <c r="O26" i="2"/>
  <c r="N26" i="2"/>
  <c r="O25" i="2"/>
  <c r="N25" i="2"/>
  <c r="M25" i="2"/>
  <c r="L25" i="2"/>
  <c r="O24" i="2"/>
  <c r="N24" i="2"/>
  <c r="M24" i="2"/>
  <c r="L24" i="2"/>
  <c r="O23" i="2"/>
  <c r="N23" i="2"/>
  <c r="M23" i="2"/>
  <c r="L23" i="2"/>
  <c r="O22" i="2"/>
  <c r="N22" i="2"/>
  <c r="M22" i="2"/>
  <c r="L22" i="2"/>
  <c r="O21" i="2"/>
  <c r="N21" i="2"/>
  <c r="M21" i="2"/>
  <c r="L21" i="2"/>
  <c r="O20" i="2"/>
  <c r="N20" i="2"/>
  <c r="M20" i="2"/>
  <c r="L20" i="2"/>
  <c r="O19" i="2"/>
  <c r="N19" i="2"/>
  <c r="M19" i="2"/>
  <c r="L19" i="2"/>
  <c r="O18" i="2"/>
  <c r="N18" i="2"/>
  <c r="M18" i="2"/>
  <c r="L18" i="2"/>
  <c r="O17" i="2"/>
  <c r="N17" i="2"/>
  <c r="M17" i="2"/>
  <c r="L17" i="2"/>
  <c r="O16" i="2"/>
  <c r="N16" i="2"/>
  <c r="M16" i="2"/>
  <c r="L16" i="2"/>
  <c r="O15" i="2"/>
  <c r="N15" i="2"/>
  <c r="M15" i="2"/>
  <c r="L15" i="2"/>
  <c r="O14" i="2"/>
  <c r="N14" i="2"/>
  <c r="M14" i="2"/>
  <c r="L14" i="2"/>
  <c r="O13" i="2"/>
  <c r="N13" i="2"/>
  <c r="M13" i="2"/>
  <c r="L13" i="2"/>
  <c r="K12" i="2"/>
  <c r="R13" i="2" s="1"/>
  <c r="J12" i="2"/>
  <c r="Q8" i="2" l="1"/>
  <c r="Q9" i="2" s="1"/>
  <c r="R9" i="2"/>
  <c r="AD96" i="5"/>
  <c r="E181" i="3"/>
  <c r="N211" i="2"/>
  <c r="N205" i="2"/>
  <c r="E7" i="5"/>
  <c r="D7" i="5" s="1"/>
  <c r="M200" i="2"/>
  <c r="N224" i="2"/>
  <c r="O197" i="2"/>
  <c r="O200" i="2"/>
  <c r="AD98" i="5"/>
  <c r="M224" i="2"/>
  <c r="N197" i="2"/>
  <c r="N200" i="2"/>
  <c r="K197" i="2"/>
  <c r="L197" i="2" s="1"/>
  <c r="E92" i="5"/>
  <c r="AD93" i="5"/>
  <c r="L200" i="2"/>
  <c r="Z92" i="7"/>
  <c r="AD100" i="5"/>
  <c r="U92" i="3"/>
  <c r="W101" i="6"/>
  <c r="AD94" i="5"/>
  <c r="X104" i="5"/>
  <c r="AF94" i="5"/>
  <c r="AD95" i="5"/>
  <c r="O205" i="2"/>
  <c r="N66" i="2"/>
  <c r="L27" i="2"/>
  <c r="L26" i="2" s="1"/>
  <c r="L12" i="2" s="1"/>
  <c r="AD99" i="5"/>
  <c r="AD97" i="5"/>
  <c r="N12" i="2"/>
  <c r="L66" i="2"/>
  <c r="M27" i="2"/>
  <c r="M26" i="2" s="1"/>
  <c r="M12" i="2" s="1"/>
  <c r="L8" i="2"/>
  <c r="O8" i="2"/>
  <c r="Z105" i="6"/>
  <c r="Y105" i="6"/>
  <c r="V92" i="6"/>
  <c r="W105" i="6"/>
  <c r="W92" i="6" s="1"/>
  <c r="X105" i="6"/>
  <c r="Z101" i="6"/>
  <c r="L224" i="2"/>
  <c r="X101" i="6"/>
  <c r="Y101" i="6"/>
  <c r="O224" i="2"/>
  <c r="O12" i="2"/>
  <c r="O211" i="2"/>
  <c r="M211" i="2"/>
  <c r="L211" i="2"/>
  <c r="O66" i="2"/>
  <c r="M66" i="2"/>
  <c r="O27" i="2"/>
  <c r="N27" i="2"/>
  <c r="D92" i="3"/>
  <c r="Y106" i="3"/>
  <c r="Y180" i="3" s="1"/>
  <c r="X180" i="3"/>
  <c r="V92" i="3"/>
  <c r="Z106" i="3"/>
  <c r="Z180" i="3" s="1"/>
  <c r="AD101" i="5"/>
  <c r="D104" i="5"/>
  <c r="D92" i="5" s="1"/>
  <c r="N201" i="2"/>
  <c r="F181" i="3"/>
  <c r="F92" i="5"/>
  <c r="AC104" i="5"/>
  <c r="Y92" i="5"/>
  <c r="W104" i="5"/>
  <c r="W92" i="5" s="1"/>
  <c r="AB92" i="5"/>
  <c r="AA92" i="5"/>
  <c r="AE104" i="5"/>
  <c r="Z104" i="5"/>
  <c r="J9" i="2" l="1"/>
  <c r="D181" i="6"/>
  <c r="M197" i="2"/>
  <c r="AF104" i="5"/>
  <c r="X92" i="5"/>
  <c r="AF92" i="5" s="1"/>
  <c r="AF179" i="5"/>
  <c r="X92" i="6"/>
  <c r="Z92" i="6"/>
  <c r="Y92" i="6"/>
  <c r="Z92" i="3"/>
  <c r="Y92" i="3"/>
  <c r="X92" i="3"/>
  <c r="W180" i="3"/>
  <c r="AE179" i="5"/>
  <c r="AD104" i="5"/>
  <c r="Z92" i="5"/>
  <c r="AE92" i="5"/>
  <c r="M9" i="2" l="1"/>
  <c r="N9" i="2"/>
  <c r="L9" i="2"/>
  <c r="O9" i="2"/>
  <c r="AC92" i="5"/>
  <c r="AD92" i="5"/>
  <c r="O10" i="2" l="1"/>
  <c r="L10" i="2"/>
  <c r="M10" i="2" l="1"/>
  <c r="I8" i="2"/>
  <c r="N8" i="2" s="1"/>
  <c r="N10" i="2"/>
  <c r="M8" i="2" l="1"/>
  <c r="P9" i="2"/>
</calcChain>
</file>

<file path=xl/sharedStrings.xml><?xml version="1.0" encoding="utf-8"?>
<sst xmlns="http://schemas.openxmlformats.org/spreadsheetml/2006/main" count="1313" uniqueCount="442">
  <si>
    <t>таблица № 1</t>
  </si>
  <si>
    <t>Исполнение бюджета на 2021 год по государственным программам Министерства труда и социальной политики Республики Тыва (еженедельная)</t>
  </si>
  <si>
    <t>тыс. рублей</t>
  </si>
  <si>
    <t>№</t>
  </si>
  <si>
    <t>Наименование государственных программ (ГП)</t>
  </si>
  <si>
    <t xml:space="preserve">План </t>
  </si>
  <si>
    <t>Профинансировано МФ РТ</t>
  </si>
  <si>
    <t>Кассовое освоение</t>
  </si>
  <si>
    <t>ОСТАТОК бюджетных средств</t>
  </si>
  <si>
    <t>Процент освоения</t>
  </si>
  <si>
    <t>КВСР</t>
  </si>
  <si>
    <t>ФКР</t>
  </si>
  <si>
    <t>на лицевом счете МИНТРУДА РТ  (гр.4-гр.5)</t>
  </si>
  <si>
    <t>от плана (гр.3-гр.5)</t>
  </si>
  <si>
    <t xml:space="preserve"> от плана, %                    (гр. 5/ гр. 3 *100)</t>
  </si>
  <si>
    <t xml:space="preserve"> от финансирования, %  (гр.5/гр.4*100)</t>
  </si>
  <si>
    <t>3</t>
  </si>
  <si>
    <t>4</t>
  </si>
  <si>
    <t>5</t>
  </si>
  <si>
    <t>6</t>
  </si>
  <si>
    <t>7</t>
  </si>
  <si>
    <t>8</t>
  </si>
  <si>
    <t>9</t>
  </si>
  <si>
    <t>Всего по Министерству труда и социальной политики Республики Тыва</t>
  </si>
  <si>
    <t xml:space="preserve">в том числе федеральные средства </t>
  </si>
  <si>
    <t>средства республиканского бюджета</t>
  </si>
  <si>
    <t>Государственная программа Республики Тыва "Социальная поддержка граждан в Республике Тыва"</t>
  </si>
  <si>
    <t>Всего, в том числе</t>
  </si>
  <si>
    <t>1.1.</t>
  </si>
  <si>
    <t>Подпрограмма 1 "Предоставление мер социальной поддержки отдельным категориям граждан в Республике Тыва (социальные выплаты)"</t>
  </si>
  <si>
    <t>0110051350</t>
  </si>
  <si>
    <t>0110051370</t>
  </si>
  <si>
    <t>0110051760</t>
  </si>
  <si>
    <t>0110052500</t>
  </si>
  <si>
    <t>0110052800</t>
  </si>
  <si>
    <t>0110076030</t>
  </si>
  <si>
    <t>0110076040</t>
  </si>
  <si>
    <t>0110076060</t>
  </si>
  <si>
    <t>0110076080</t>
  </si>
  <si>
    <t>0110076100</t>
  </si>
  <si>
    <t>0110076120</t>
  </si>
  <si>
    <t>01100R4620</t>
  </si>
  <si>
    <t>1.2.</t>
  </si>
  <si>
    <t>Подпрограмма 2 "Социальная поддержка и обслуживание граждан пожилого возраста и инвалидов в Республике Тыва", из них</t>
  </si>
  <si>
    <t>Содержание 8 домов-интернатов,  РКЦ Поддержка, в том числе:</t>
  </si>
  <si>
    <t>Заработная плата</t>
  </si>
  <si>
    <t xml:space="preserve">Начисления на выплаты по оплате труда </t>
  </si>
  <si>
    <t>Коммунальные услуги</t>
  </si>
  <si>
    <t>Продукты питания</t>
  </si>
  <si>
    <t>Прочие статьи расходов (прочие работы и услуги, налоги, ГСМ, мягкий инвентарь, связи, интернет)</t>
  </si>
  <si>
    <t>0120040591</t>
  </si>
  <si>
    <t>0120040592</t>
  </si>
  <si>
    <t>1.3.</t>
  </si>
  <si>
    <t>Подпрограмма  3  "Социальная реабилитация лиц, освободившихся из мест лишения свободы, и лиц, осужденных без изоляции от общества, на 2021 - 2023 годы"</t>
  </si>
  <si>
    <t>1.4.</t>
  </si>
  <si>
    <t>Подпрограмма  4  "Поддержка социально ориентированных некоммерческих организаций в Республике Тыва"</t>
  </si>
  <si>
    <t>-</t>
  </si>
  <si>
    <t>1.5.</t>
  </si>
  <si>
    <t>Подпрограмма  5 "Социальная защита семьи и детей в Республике Тыва на 2021 и 2023 годы», ИЗ НИХ:</t>
  </si>
  <si>
    <t>1030052600</t>
  </si>
  <si>
    <t>1030052700</t>
  </si>
  <si>
    <t>1030053800</t>
  </si>
  <si>
    <t>1030059400</t>
  </si>
  <si>
    <t>1030076070</t>
  </si>
  <si>
    <t>1030089060</t>
  </si>
  <si>
    <t>1030089070</t>
  </si>
  <si>
    <t>1030089071</t>
  </si>
  <si>
    <t>1030089073</t>
  </si>
  <si>
    <t>1030089074</t>
  </si>
  <si>
    <t>1030089080</t>
  </si>
  <si>
    <t>1030089081</t>
  </si>
  <si>
    <t>1030239060</t>
  </si>
  <si>
    <t>103P155730</t>
  </si>
  <si>
    <t>103P189050</t>
  </si>
  <si>
    <t>103P189090</t>
  </si>
  <si>
    <t>103P189091</t>
  </si>
  <si>
    <t>103P189092</t>
  </si>
  <si>
    <t>103P189100</t>
  </si>
  <si>
    <t>103Р155730</t>
  </si>
  <si>
    <t>Выплата ежемесячного пособия на детей от 0 до 16 (18) лет</t>
  </si>
  <si>
    <t>Вознаграждения приемному родителю</t>
  </si>
  <si>
    <t>Содержание ребенка в семье  опекуна и приемной семье, а также вознаграждение, причитающееся приемному родителю</t>
  </si>
  <si>
    <t>Ремонт жилых помещений детей-сиротам, детям, оставшимся без попечения родителей</t>
  </si>
  <si>
    <t>Расходы на выплату регионального материнского капитала. Закон РТ от 28 октября 2011 г. № 937 ВХ-1 "О мерах социальной поддержки отдельных категорий семей в Республике Тыва"</t>
  </si>
  <si>
    <t xml:space="preserve">«Социальный картофель».  </t>
  </si>
  <si>
    <t>«Корова-кормилица»</t>
  </si>
  <si>
    <t>Единовременная выплата при рождении одновременно двух и более детей</t>
  </si>
  <si>
    <t>Содержание 19 Центров социальной помощи семье и детям, Детский дом</t>
  </si>
  <si>
    <t>1040040590</t>
  </si>
  <si>
    <t>1210300190</t>
  </si>
  <si>
    <t>1210340040</t>
  </si>
  <si>
    <t>121D650280</t>
  </si>
  <si>
    <t>1220040030</t>
  </si>
  <si>
    <t>1240140050</t>
  </si>
  <si>
    <t>1240140060</t>
  </si>
  <si>
    <t>1310170010</t>
  </si>
  <si>
    <t>1310170020</t>
  </si>
  <si>
    <t>1310276010</t>
  </si>
  <si>
    <t>1320013000</t>
  </si>
  <si>
    <t>1330000130</t>
  </si>
  <si>
    <t>1420020150</t>
  </si>
  <si>
    <t>1420040590</t>
  </si>
  <si>
    <t>1440047010</t>
  </si>
  <si>
    <t>1510000280</t>
  </si>
  <si>
    <t>164F154970</t>
  </si>
  <si>
    <t>164F1R4970</t>
  </si>
  <si>
    <t>1650082010</t>
  </si>
  <si>
    <t>1660000310</t>
  </si>
  <si>
    <t>1710210610</t>
  </si>
  <si>
    <t>1710253900</t>
  </si>
  <si>
    <t>1710310610</t>
  </si>
  <si>
    <t>1710410610</t>
  </si>
  <si>
    <t>1710610610</t>
  </si>
  <si>
    <t>1710910610</t>
  </si>
  <si>
    <t>1711010610</t>
  </si>
  <si>
    <t>1711110610</t>
  </si>
  <si>
    <t>1711240590</t>
  </si>
  <si>
    <t>1711310400</t>
  </si>
  <si>
    <t>1711475050</t>
  </si>
  <si>
    <t>171R153930</t>
  </si>
  <si>
    <t>171R1R3930</t>
  </si>
  <si>
    <t>1720160320</t>
  </si>
  <si>
    <t>1720265090</t>
  </si>
  <si>
    <t>1720275090</t>
  </si>
  <si>
    <t>1730160310</t>
  </si>
  <si>
    <t>1730310640</t>
  </si>
  <si>
    <t>173R260310</t>
  </si>
  <si>
    <t>1740000590</t>
  </si>
  <si>
    <t>1850160410</t>
  </si>
  <si>
    <t>1850160420</t>
  </si>
  <si>
    <t>18501R5410</t>
  </si>
  <si>
    <t>18501R5420</t>
  </si>
  <si>
    <t>18502R5430</t>
  </si>
  <si>
    <t>1850360110</t>
  </si>
  <si>
    <t>18503R3700</t>
  </si>
  <si>
    <t>1850400130</t>
  </si>
  <si>
    <t>1850460140</t>
  </si>
  <si>
    <t>1850460150</t>
  </si>
  <si>
    <t>1850460160</t>
  </si>
  <si>
    <t>1850460170</t>
  </si>
  <si>
    <t>1850460210</t>
  </si>
  <si>
    <t>1850560480</t>
  </si>
  <si>
    <t>1850560490</t>
  </si>
  <si>
    <t>1850560500</t>
  </si>
  <si>
    <t>185I754800</t>
  </si>
  <si>
    <t>1870060360</t>
  </si>
  <si>
    <t>18801R5670</t>
  </si>
  <si>
    <t>188F155670</t>
  </si>
  <si>
    <t>188N155670</t>
  </si>
  <si>
    <t>18903R5680</t>
  </si>
  <si>
    <t>18Б0000280</t>
  </si>
  <si>
    <t>18В0000280</t>
  </si>
  <si>
    <t>18В0078020</t>
  </si>
  <si>
    <t>18В0078030</t>
  </si>
  <si>
    <t>18Г0040590</t>
  </si>
  <si>
    <t>1930008830</t>
  </si>
  <si>
    <t>1930040670</t>
  </si>
  <si>
    <t>1930041100</t>
  </si>
  <si>
    <t>1930041200</t>
  </si>
  <si>
    <t>1930067010</t>
  </si>
  <si>
    <t>1930067020</t>
  </si>
  <si>
    <t>1930067040</t>
  </si>
  <si>
    <t>1930067050</t>
  </si>
  <si>
    <t>1930075010</t>
  </si>
  <si>
    <t>1930075060</t>
  </si>
  <si>
    <t>2020065220</t>
  </si>
  <si>
    <t>2020065270</t>
  </si>
  <si>
    <t>2020165270</t>
  </si>
  <si>
    <t>2020365270</t>
  </si>
  <si>
    <t>2030065030</t>
  </si>
  <si>
    <t>2060047000</t>
  </si>
  <si>
    <t>207I455270</t>
  </si>
  <si>
    <t>207I4R5270</t>
  </si>
  <si>
    <t>207I555270</t>
  </si>
  <si>
    <t>207I5R5270</t>
  </si>
  <si>
    <t>207I855270</t>
  </si>
  <si>
    <t>2110051290</t>
  </si>
  <si>
    <t>211GA54290</t>
  </si>
  <si>
    <t>211GA54300</t>
  </si>
  <si>
    <t>211GA54310</t>
  </si>
  <si>
    <t>211GA54320</t>
  </si>
  <si>
    <t>2120051290</t>
  </si>
  <si>
    <t>2120051291</t>
  </si>
  <si>
    <t>2210000310</t>
  </si>
  <si>
    <t>2210043200</t>
  </si>
  <si>
    <t>2210060920</t>
  </si>
  <si>
    <t>2220060930</t>
  </si>
  <si>
    <t xml:space="preserve"> Региональный проект "Финансовая поддержка семей при рождении детей" Национальный проект "Демография", из них</t>
  </si>
  <si>
    <t xml:space="preserve">Расходы на выплату регионального материнского капитала в соответствии с Законом Республики Тыва от 28 октября 2011 г. № 937 ВХ-1 </t>
  </si>
  <si>
    <t>Социальная поддержка малообеспеченных семей ("Социальный картофель")</t>
  </si>
  <si>
    <t xml:space="preserve">Выплаты ежемесячного пособия на первого ребенка </t>
  </si>
  <si>
    <t>Субсидии бюджетам субъектов РФ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</si>
  <si>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II</t>
  </si>
  <si>
    <t>ГП "Государственная антиалкогольная и антинаркотическая программа Республики Тыва на 2021 - 2025 годы"(предоставление субсидии НКО "Раннее выявление потребителей психотропных веществ среди несовершеннолетних и работников опасных производств") (14)</t>
  </si>
  <si>
    <t>Государственная программа Республики Тыва "Доступная среда"</t>
  </si>
  <si>
    <t>III</t>
  </si>
  <si>
    <t>Всего, в том числе:</t>
  </si>
  <si>
    <r>
      <rPr>
        <b/>
        <sz val="10"/>
        <rFont val="Times New Roman"/>
        <family val="1"/>
        <charset val="204"/>
      </rPr>
      <t xml:space="preserve">подпрограмма  1 "Обеспечение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населения"
</t>
    </r>
    <r>
      <rPr>
        <sz val="10"/>
        <rFont val="Times New Roman"/>
        <family val="1"/>
        <charset val="204"/>
      </rPr>
      <t xml:space="preserve">Социальные меропрития в рамках программы Дост среда </t>
    </r>
  </si>
  <si>
    <t>3700303010</t>
  </si>
  <si>
    <t>3700303040</t>
  </si>
  <si>
    <t>IV</t>
  </si>
  <si>
    <t>Государственная программа Республики Тыва "Оказание содействия добровольному переселению в Республику Тыва соотечественников, проживающих за рубежом"</t>
  </si>
  <si>
    <t>VI</t>
  </si>
  <si>
    <t xml:space="preserve">Государственная программа Республики Тыва "Профилактика безнадзорности и правонарушений несовершеннолетних на 2019 - 2021 годы" (Мероприятие по профилактике употребления наркотиков и других психоактивных веществ среди несовершеннолетних) (25)
</t>
  </si>
  <si>
    <t>VII</t>
  </si>
  <si>
    <t xml:space="preserve">Непрограммные мероприятия социальной политики, в том числе: </t>
  </si>
  <si>
    <t xml:space="preserve">Оплата за обслуживание Автоматизированной информационной системы СОЦ-Защита </t>
  </si>
  <si>
    <t>Содержание ГБУ РТ ЦАХО МинтрудА РТ</t>
  </si>
  <si>
    <t xml:space="preserve">Доплата к Госпенсии </t>
  </si>
  <si>
    <t>Содержание ГКУ Центр учета Минтруда РТ</t>
  </si>
  <si>
    <t>Межбюджетные трансферты на поощрение муниципальных образований за результаты огородничества</t>
  </si>
  <si>
    <t>Обустройство и восстановление воинских захоронений, находящихся в государственной собственности</t>
  </si>
  <si>
    <t>8900000110</t>
  </si>
  <si>
    <t>8900000190</t>
  </si>
  <si>
    <t>8900000870</t>
  </si>
  <si>
    <t>Содержание аппарата управления МИНИСТЕРСТВА</t>
  </si>
  <si>
    <t>из них зарплата  ГГС</t>
  </si>
  <si>
    <t>Государственная программа Республики Тыва "Содействие занятости населения"</t>
  </si>
  <si>
    <t>ВСЕГО, в том числе:</t>
  </si>
  <si>
    <t>7.1.</t>
  </si>
  <si>
    <t>Подпрограмма 1 Улучшение условий и охраны труда в Республике Тыва</t>
  </si>
  <si>
    <t>0410042270</t>
  </si>
  <si>
    <t>7.2</t>
  </si>
  <si>
    <t>Подпрограмма 2 Снижение напряженности на рынке труда</t>
  </si>
  <si>
    <t>0420042260</t>
  </si>
  <si>
    <t>7.3.</t>
  </si>
  <si>
    <t>Подпрограмма 3 Содействие занятости населения</t>
  </si>
  <si>
    <t>7.3</t>
  </si>
  <si>
    <t>Реализация мероприятий по содействию занятости населения</t>
  </si>
  <si>
    <t>043P352940</t>
  </si>
  <si>
    <t>Организация профессионального обучения и дополнительного профессионального образования лиц предпенсионного возраста (ФедБюд)</t>
  </si>
  <si>
    <t>7.4</t>
  </si>
  <si>
    <t>Подпрограмма 4 Обеспечение социальной поддержки безработных граждан (Федеральный бюджет)</t>
  </si>
  <si>
    <t>0440052900</t>
  </si>
  <si>
    <t>7.5</t>
  </si>
  <si>
    <t>0440152900</t>
  </si>
  <si>
    <t>044P3R2940</t>
  </si>
  <si>
    <t>Подпрограмма 5 Обеспечение деятельности центров занятости населения, в том числе</t>
  </si>
  <si>
    <t>7.6.</t>
  </si>
  <si>
    <t xml:space="preserve">Подпрограмма 6 Сопровождение инвалидов молодого возраста при трудоустройстве
</t>
  </si>
  <si>
    <t>0450000590</t>
  </si>
  <si>
    <t>7.7</t>
  </si>
  <si>
    <t>0450052900</t>
  </si>
  <si>
    <t>7.7.</t>
  </si>
  <si>
    <t>Подпрограмма 9  Производительность труда и поддержка занятости (Эффективность службы занятости)</t>
  </si>
  <si>
    <t>VIII</t>
  </si>
  <si>
    <t>Государственная программа Республики Тыва "Обеспечение общественного порядка и противодействие преступности в Республике Тыва на 2021-2024 годы" (Реализация губернаторского проекта «Новая жизнь» (Чаа Сорук) в части приобретения поголовья скота)</t>
  </si>
  <si>
    <t>IX</t>
  </si>
  <si>
    <t xml:space="preserve">Государственная программа Республики Тыва "Обеспечение общественного порядка и противодействие преступности в Республике Тыва на 2021 - 2024 годы"(Основное мероприятие "Обеспечение общественного порядка и безопасности граждан") (0314)
</t>
  </si>
  <si>
    <t xml:space="preserve">Кассовое освоение субвенций, финансируемые из федерального бюджета по  Министерству труда и социальной политики Республики Тыва </t>
  </si>
  <si>
    <t>таблица № 2</t>
  </si>
  <si>
    <t>в тыс. руб.</t>
  </si>
  <si>
    <t>№  п/п</t>
  </si>
  <si>
    <t>Наименование  межбюджетного трансферта</t>
  </si>
  <si>
    <t>Наименование нацпроекта</t>
  </si>
  <si>
    <t>План на 2021 год, (уточненный)</t>
  </si>
  <si>
    <t>Контракт, договор, субсидии ЮЛ, соцвыплаты (нужное указать)</t>
  </si>
  <si>
    <t>Стадия торгов, заключения контрактов, соглашений с получателями</t>
  </si>
  <si>
    <t>Дата размещения извещения об осуществлении закупки и конкурсной документации</t>
  </si>
  <si>
    <t>Срок (дата) подачи заявок на участие в конкурсе (аукционе, запросе котировок, запросе предложений)</t>
  </si>
  <si>
    <t>Срок (дата) объявления закупки, проведения аукциона</t>
  </si>
  <si>
    <t>Срок (дата) заключения контракта</t>
  </si>
  <si>
    <t>Наименование поставщика (подрядчика, исполнителя)</t>
  </si>
  <si>
    <t>Срок (дата) поставки товаров, работ (услуг)</t>
  </si>
  <si>
    <t>Объект закупки</t>
  </si>
  <si>
    <t>Объем выполненных работ, услуг по контракту, договору, соглашению, тыс. рублей</t>
  </si>
  <si>
    <t>Профинансировано поставщику, подрядчику, исполнителю, получателю, тыс. рублей</t>
  </si>
  <si>
    <t>№ извещения в ЕИС Закупки</t>
  </si>
  <si>
    <t>% исполнения</t>
  </si>
  <si>
    <t>Профинасировано МФ РТ</t>
  </si>
  <si>
    <t>Кассовое исполнение (освоено)</t>
  </si>
  <si>
    <t>ОСТАТОК СРЕДСТВ</t>
  </si>
  <si>
    <t>ПРОЦЕНТ ОСВОЕНИЯ, %</t>
  </si>
  <si>
    <t>Наименование</t>
  </si>
  <si>
    <t>НМЦК</t>
  </si>
  <si>
    <t>Цена контракта (договора)</t>
  </si>
  <si>
    <t>Экономия</t>
  </si>
  <si>
    <t>от плана ( гр.4-гр.6)</t>
  </si>
  <si>
    <t>на лицевом счете Минтруда РТ                 ( гр.5 - гр. 6)</t>
  </si>
  <si>
    <t>от плана, (гр. 6/гр.4 *100)</t>
  </si>
  <si>
    <t>от финансирования,(гр.6/гр.5*100)</t>
  </si>
  <si>
    <t>Всего</t>
  </si>
  <si>
    <t>Всего по нацпроектам</t>
  </si>
  <si>
    <t>Министерство культуры РТ</t>
  </si>
  <si>
    <t>Субсидии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</si>
  <si>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</si>
  <si>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поддержку творческой деятельности и техническое оснащение детских и кукольных театров</t>
  </si>
  <si>
    <t>Государственная поддержка отрасли культуры (капвложения)</t>
  </si>
  <si>
    <t>НП "Культура"</t>
  </si>
  <si>
    <t>Государственная поддержка отрасли культуры (приобретение музыкальных инструментов)</t>
  </si>
  <si>
    <t>Пий-Хемский кожуун</t>
  </si>
  <si>
    <t>Государственная поддержка отрасли культуры</t>
  </si>
  <si>
    <t>ИМБТ Создание модельных муниципальных библиотек</t>
  </si>
  <si>
    <t>Субсидии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</si>
  <si>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Министерство здравоохранения РТ</t>
  </si>
  <si>
    <t>Субсидии на единовременные компенсационные выплаты медицинским работникам (врачам, фельдшерам),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</si>
  <si>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</si>
  <si>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НП Здравоохранение</t>
  </si>
  <si>
    <t>Субсидии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</si>
  <si>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Субсидии на реализацию мероприятий по предупреждению и борьбе с социально значимыми инфекционными заболеваниями</t>
  </si>
  <si>
    <t>Субсидии в целях развития паллиативной медицинской помощи</t>
  </si>
  <si>
    <t>Субсидии на обеспечение граждан, перенесших острое нарушение мозгового кровообращения, инфаркт миокарда и другие острые сердечно-сосудистые заболевания, лекарственными препаратами в амбулаторных условиях</t>
  </si>
  <si>
    <t>Обеспечение закупки авиационных работ в целях оказания медицинской помощи</t>
  </si>
  <si>
    <t>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</t>
  </si>
  <si>
    <t>ИМБТ на создание и замена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</si>
  <si>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ИМБТ Оснащение оборудованием региональных сосудистых центров и первичных сосудистых отделений</t>
  </si>
  <si>
    <t>ИМБТ Переоснащение медицинских организаций, оказывающих медицинскую помощь больным с онкологическими заболеваниями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</si>
  <si>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</si>
  <si>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НП Демография</t>
  </si>
  <si>
    <t>Иные межбюджетные трансферты на приобретение медицинских изделий для оснащения медицинских организаций за счет средств резервного фонда Правительства РФ (оборудование Теркорпус)</t>
  </si>
  <si>
    <t>Иные межбюджетные трансферты на приобретение аппаратов для искусственной вентиляции легких для медицинских организаций за счет средств резервного фонда Правительства РФ</t>
  </si>
  <si>
    <t>Иные межбюджетные трансферты на приобретение аппаратов экстракорпоральной мембранной оксигенации для медицинских организаций за счет средств резервного фонда Правительства РФ</t>
  </si>
  <si>
    <t>Субсидии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</t>
  </si>
  <si>
    <t>Иные межбюджетные трансферты на осуществление выплат стимулирующего характера за особые условия труда и дополнительную нагрузку медицинским работникам, оказывающим медицинскую помощь гражданам, у которых выявлена новая коронавирусная инфекция, и лицам из групп риска заражения новой коронавирусной инфекцией, за счет средств резервного фонда Правительства Российской Федерации</t>
  </si>
  <si>
    <t>Министерство образования РТ</t>
  </si>
  <si>
    <t>Субсидии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</si>
  <si>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на 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</si>
  <si>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Субсидии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</si>
  <si>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НП Образование</t>
  </si>
  <si>
    <t>Субсидии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</si>
  <si>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Субсидии на создание новых мест в общеобразовательных организациях (932)</t>
  </si>
  <si>
    <t xml:space="preserve">НП Образование </t>
  </si>
  <si>
    <t>Субсидии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</si>
  <si>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</si>
  <si>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</si>
  <si>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</si>
  <si>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Субсидии на создание детских технопарков "Кванториум"</t>
  </si>
  <si>
    <t>Субсидии на создание мобильных технопарков "Кванториум"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</si>
  <si>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</si>
  <si>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</si>
  <si>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</si>
  <si>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ВСЕГО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</si>
  <si>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г. № 81-ФЗ "О государственных пособиях гражданам, имеющим детей"</t>
  </si>
  <si>
    <t>договор</t>
  </si>
  <si>
    <t>ГБПОУ РТ Ак-Довуракский горны техникум</t>
  </si>
  <si>
    <t>07.02.2020-12.05.2020</t>
  </si>
  <si>
    <t>переобучение и повышение квалификации женщин в период отпуска по уходу за ребенком в возрасте до трех лет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</si>
  <si>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</si>
  <si>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Выплата единовременного пособия при всех формах устройства в семью детей, лишенных родительского попечения</t>
  </si>
  <si>
    <t>КТЭиП,</t>
  </si>
  <si>
    <t>Субвенции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</si>
  <si>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АНО ДПО "Обучающий центр "Карьера-Экспресс" </t>
  </si>
  <si>
    <t xml:space="preserve">НП ДЕМОГРАФИЯ </t>
  </si>
  <si>
    <t>Выплата инвалидам компенсаций страховых премий по договорам обязательного страхования автогражданской ответственности владельцев транспортных средств</t>
  </si>
  <si>
    <t>Предоставление отдельных мер социальной поддержки граждан, подвергшихся воздействию радиации</t>
  </si>
  <si>
    <t>Обеспечение социальной поддержки безработных граждан Республики Тыва</t>
  </si>
  <si>
    <t>Обеспечение жильем отдельных категорий граждан, установленных федеральными законами  «О социальной защите инвалидов»</t>
  </si>
  <si>
    <t>Обеспечение жильем отдельных категорий граждан, установленных федеральными законами «О ветеранах»</t>
  </si>
  <si>
    <t>Выплата субвенций  на оплату жилищно-коммунальных услуг отдельным категориям граждан</t>
  </si>
  <si>
    <t>Иные межбюджетные трансферты на оплату  отпуска и выплаты компенсации за неиспользованные отпуска работникам стационарных организаций социального обслуживания, медицинским и иным работникам, рассчитанных с учетом получаемых работниками федеральных стимулирующих выплат к заработной плате за особые условия в связи с новой коронавирусной инфекции</t>
  </si>
  <si>
    <t>На содержание центров занятости (зарплата, приобретение оборудования итд)</t>
  </si>
  <si>
    <t>ИТОГО</t>
  </si>
  <si>
    <t>Министерство строительства и ЖКХ РТ</t>
  </si>
  <si>
    <t>Субсидии на реализацию мероприятий по обеспечению жильем молодых семей</t>
  </si>
  <si>
    <t>Субсидии на реализацию программ формирования современной городской среды</t>
  </si>
  <si>
    <t>НП Жилье и городская среда</t>
  </si>
  <si>
    <t>Субсидии на строительство и реконструкция (модернизация) объектов питьевого водоснабжения</t>
  </si>
  <si>
    <t>НП Экология</t>
  </si>
  <si>
    <t>Министерство спорта РТ</t>
  </si>
  <si>
    <t>Субсидии на оснащение объектов спортивной инфраструктуры спортивно-технологическим оборудованием</t>
  </si>
  <si>
    <t>Субсидии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</si>
  <si>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</si>
  <si>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на реализацию федеральной целевой программы "Развитие физической культуры и спорта в Российской Федерации на 2016 - 2020 годы"</t>
  </si>
  <si>
    <t>Министерство экономики РТ</t>
  </si>
  <si>
    <t>Субсидии на государственную поддержку малого и среднего предпринимательства в субъектах Российской Федерации</t>
  </si>
  <si>
    <t>НП Малое и среднее предпринимательство</t>
  </si>
  <si>
    <t>ИМБТ Государственная поддержка субъектов Российской Федерации - участников национального проекта "Производительность труда и поддержка занятости"</t>
  </si>
  <si>
    <t>НП Производительность труда</t>
  </si>
  <si>
    <t>Министерство топлива и энергетики РТ</t>
  </si>
  <si>
    <t>Иной межбюджетный трансферт бюджету Республики Тыва на реализацию инвестиционных проектов в сфере добычи и переработки цветных металлов (Голевская горнорудная компания, на строительство линии электропередач от Иркутска до Ак-Суг)</t>
  </si>
  <si>
    <t>Министерство земельных и имущественных отношений РТ</t>
  </si>
  <si>
    <t>Субсидии на проведение комплексных кадастровых работ</t>
  </si>
  <si>
    <t>Министерство природных ресурсов и экологии РТ</t>
  </si>
  <si>
    <t>Субсидии на мероприятия федеральной целевой программы "Развитие водохозяйственного комплекса Российской Федерации в 2012 - 2020 годах"</t>
  </si>
  <si>
    <t xml:space="preserve">Субвенции на увеличение площади лесовосстановления в рамках переданных полномочий Российской Федерации субъектам Российской Федерации в области лесных отношений </t>
  </si>
  <si>
    <t xml:space="preserve">Субвенции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в рамках переданных полномочий Российской Федерации субъектам Российской Федерации в области лесных отношений </t>
  </si>
  <si>
    <t>Субвенции на оснащение учреждений, выполняющих мероприятия по воспроизводству лесов, специализированной лесохозяйственной техникой и оборудованием для проведения комплекса мероприятий по лесовосстановлению и лесоразведению в рамках переданных полномочий Российской Федерации субъектам Российской Федерации в области лесных отношений</t>
  </si>
  <si>
    <t>Субвенции на формирование запаса лесных семян для лесовосстановления в рамках переданных полномочий Российской Федерации субъектам Российской Федерации в области лесных отношений</t>
  </si>
  <si>
    <t>Министерство сельского хозяйства и продовольствия РТ</t>
  </si>
  <si>
    <t>Субсидии на создание системы поддержки фермеров и развитие сельской кооперации</t>
  </si>
  <si>
    <t>Субсидии на стимулирование развития приоритетных подотраслей агропромышленного комплекса и развитие малых форм хозяйствования</t>
  </si>
  <si>
    <t>Субсидии на поддержку сельскохозяйственного производства по отдельным подотраслям растениеводства и животноводства</t>
  </si>
  <si>
    <t>Субсидии на реализацию мероприятий в области мелиорации земель сельскохозяйственного назначения</t>
  </si>
  <si>
    <t>Субсидии на обеспечение комплексного развития сельских территорий (улучшение жилищных условий граждан, проживающих в сельской местности, в том числе молодых семей и молодых специалистов)</t>
  </si>
  <si>
    <t xml:space="preserve">Субсидии на обеспечение комплексного развития сельских территорий (финансовая поддержка при исполненни расходных обязательств муниципальных образований по строительству жилья, предоставляемого по договору найма жилого помещения) </t>
  </si>
  <si>
    <t>Субсидии на обеспечение комплексного развития сельских территорий (на реализацию мероприятий по благоустройству сельских территорий, в рамках ведомственного проекта "Благоустройство сельских территорий" направления (подпрограммы) "Создание и развитие инфраструктуры на сельских территориях"</t>
  </si>
  <si>
    <t>Субсидии на обеспечение комплексного развития сельских территорий (на реализацию мероприятий по обустройству объектами инженерной инфраструктуры и благоустройству площадок, расположенных на сельских территориях, под компактную жилищную застройку, врамках ведомственного проекта "Развитие жилищного строительства на сельских территориях и повышение уровня благоустройства домовладений" направления (подпрограммы) "Создание условий для обеспечения доступным и комфортным жильем сельского населения"</t>
  </si>
  <si>
    <t>Субсидии на обеспечение комплексного развития сельских территорий</t>
  </si>
  <si>
    <t>Агентство по делам национальностей РТ</t>
  </si>
  <si>
    <t>Субсидии на реализацию мероприятий по укреплению единства российской нации и этнокультурному развитию народов России</t>
  </si>
  <si>
    <t>Субсидии на поддержку экономического и социального развития коренных малочисленных народов Севера, Сибири и Дальнего Востока</t>
  </si>
  <si>
    <t>Министерство дорожно-транспортного комплекса РТ</t>
  </si>
  <si>
    <t>Субсидии на развитие транспортной инфраструктуры на сельских территориях</t>
  </si>
  <si>
    <t>ИМБТ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</si>
  <si>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НП Безопасные и качественные автомобильные дороги</t>
  </si>
  <si>
    <t>Министерство информатизации и связи РТ</t>
  </si>
  <si>
    <t>Субсидии на обеспечение развития системы межведомственного электронного взаимодействия на территориях субъектов Российской Федерации</t>
  </si>
  <si>
    <t>НП Цифровая экономика</t>
  </si>
  <si>
    <t>из них Субвенции из федерального бюджета</t>
  </si>
  <si>
    <t>ВСЕГО СУБВЕНЦИИ И СУБСИДИИ из федерального бюджета</t>
  </si>
  <si>
    <t xml:space="preserve">Кассовое освоение пособий сиротам, финансируемые из республиканского бюджета по  Министерству труда и социальной политики Республики Тыва </t>
  </si>
  <si>
    <t>таблица № 4</t>
  </si>
  <si>
    <t>Выплаты денежных средств на содержание детей в семьях опекунов (попечителей), в приемных семьях и вознаграждения, причитающегося приемным родителям</t>
  </si>
  <si>
    <t xml:space="preserve">Кассовое освоение субсидий по федеральным соглашениям  по  Министерству труда и социальной политики Республики Тыва </t>
  </si>
  <si>
    <t>таблица № 3</t>
  </si>
  <si>
    <t>ПЛАН, уточненный</t>
  </si>
  <si>
    <t>ПРОФИНАНСИРОВАНО  МИНФИНОМ РТ</t>
  </si>
  <si>
    <t xml:space="preserve">КАССОВОЕ ИСПОЛНЕНИЕ (ОСВОЕНИЕ) </t>
  </si>
  <si>
    <t>ФБ</t>
  </si>
  <si>
    <t>РБ (софинансирование)</t>
  </si>
  <si>
    <t>РБ (1% софинансирование)</t>
  </si>
  <si>
    <t>ОТ ПЛАНА</t>
  </si>
  <si>
    <t>НА СЧЕТЕ МИНТРУДА</t>
  </si>
  <si>
    <t>ОТ КАССОВОГО ИСПОЛНЕНИЯ</t>
  </si>
  <si>
    <t>Субсидии на 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</si>
  <si>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 xml:space="preserve">соцвыплаты </t>
  </si>
  <si>
    <t>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(932) через МИНСТРОЙ РТ  (с учетом остатка 2020 года)</t>
  </si>
  <si>
    <t>Субсидии на финансовое обеспечение программ, направленных на обеспечение безопасных и комфортных условий предоставления социальных услуг в сфере социального обслуживания</t>
  </si>
  <si>
    <t>контракт</t>
  </si>
  <si>
    <t>заключен</t>
  </si>
  <si>
    <t>ООО "Олчей"</t>
  </si>
  <si>
    <t xml:space="preserve">с 01.04.2020 по 31.07.2021 </t>
  </si>
  <si>
    <t>Строительство 4-х жилых корпусов по 40 койко-мест с помещениями медицинского и бытового обслуживания для граждан пожилого возраста и инвалидов</t>
  </si>
  <si>
    <t>0112200000820000007</t>
  </si>
  <si>
    <t>Субсидии на компенсацию отдельным категориям граждан оплаты взноса на капитальный ремонт общего имущества в многоквартирном доме</t>
  </si>
  <si>
    <t>Субсидии на повышение эффективности службы занятости</t>
  </si>
  <si>
    <t>Федеральный проект Содействие занятости</t>
  </si>
  <si>
    <t>Заключен госконтракт на 4872800 руб. ИА Кара-сал А А № Ф.2020.1 от 06.07.2020 года</t>
  </si>
  <si>
    <t>Субсидии бюджетам субъектов РФ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из резервного фонда</t>
  </si>
  <si>
    <t>Субсидии  на осуществление ежемесячной денежной выплат на детей в возрасте от трех до семи лет включительно</t>
  </si>
  <si>
    <t>Субсидии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</si>
  <si>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соцвыплаты (заявительный характер), направлена заявка в Мнифин Республики Тыва на финансирование 30,0 тыс. рублей. Средства не поступили на счет Минтруда РТ.</t>
  </si>
  <si>
    <t>Субсидии на обустройство и восстановление воинских захоронений, находящихся в государственной собственности</t>
  </si>
  <si>
    <t>Профинансировано финуправлению администрации Дзун-Хемчикского кожууна 212 126,08 руб.</t>
  </si>
  <si>
    <t xml:space="preserve"> через бюджет МИНТРУДА </t>
  </si>
  <si>
    <t xml:space="preserve">Кассовое освоение субвенций , финансируемые из федерального бюджета по  Министерству труда и социальной политики Республики Тыва </t>
  </si>
  <si>
    <t>План на 2021 год</t>
  </si>
  <si>
    <t>Выплата единовременного пособия при всех формах устройства в семью детей, лишенных родительского попечени</t>
  </si>
  <si>
    <t>Субсидии  на осуществление ежемесячной денежной выплат на детей в возрасте от трех до семи лет включительно из резервного фонда</t>
  </si>
  <si>
    <t>НА 01 января 2022 ГОДА</t>
  </si>
  <si>
    <t>X</t>
  </si>
  <si>
    <t>Резервный фонд высшего исполнительного органа государственной власти Республики Тыва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</si>
</sst>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#,##0.00\ _₽"/>
    <numFmt numFmtId="165" formatCode="000\.00\.000\.0"/>
    <numFmt numFmtId="166" formatCode="#,##0.0;[Red]\-#,##0.0;0.0"/>
    <numFmt numFmtId="167" formatCode="000"/>
    <numFmt numFmtId="168" formatCode="0.0%"/>
    <numFmt numFmtId="169" formatCode="#,##0.00_ ;[Red]\-#,##0.00\ "/>
    <numFmt numFmtId="170" formatCode="#,##0.0\ _₽"/>
    <numFmt numFmtId="171" formatCode="#,##0.0"/>
    <numFmt numFmtId="172" formatCode="0.0"/>
    <numFmt numFmtId="173" formatCode="0000000000"/>
    <numFmt numFmtId="174" formatCode="0000"/>
    <numFmt numFmtId="175" formatCode="_-* #,##0.0\ _₽_-;\-* #,##0.0\ _₽_-;_-* &quot;-&quot;??\ _₽_-;_-@_-"/>
  </numFmts>
  <fonts count="49" x14ac:knownFonts="1">
    <font>
      <sz val="11"/>
      <color theme="1"/>
      <name val="Calibri"/>
      <charset val="204"/>
      <scheme val="minor"/>
    </font>
    <font>
      <b/>
      <sz val="16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5"/>
      <name val="Times New Roman"/>
      <family val="1"/>
      <charset val="204"/>
    </font>
    <font>
      <b/>
      <sz val="10"/>
      <color indexed="20"/>
      <name val="Times New Roman"/>
      <family val="1"/>
      <charset val="204"/>
    </font>
    <font>
      <b/>
      <i/>
      <sz val="10"/>
      <color indexed="20"/>
      <name val="Times New Roman"/>
      <family val="1"/>
      <charset val="204"/>
    </font>
    <font>
      <sz val="10"/>
      <color indexed="2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5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6">
    <xf numFmtId="0" fontId="0" fillId="0" borderId="0"/>
    <xf numFmtId="43" fontId="46" fillId="0" borderId="0" applyFont="0" applyFill="0" applyBorder="0" applyAlignment="0" applyProtection="0"/>
    <xf numFmtId="0" fontId="43" fillId="0" borderId="0"/>
    <xf numFmtId="0" fontId="44" fillId="0" borderId="0"/>
    <xf numFmtId="0" fontId="45" fillId="0" borderId="0"/>
    <xf numFmtId="167" fontId="43" fillId="0" borderId="0" applyFont="0" applyFill="0" applyBorder="0" applyAlignment="0" applyProtection="0"/>
  </cellStyleXfs>
  <cellXfs count="369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3" applyFont="1" applyFill="1" applyAlignment="1" applyProtection="1">
      <alignment horizontal="left" vertical="center"/>
      <protection hidden="1"/>
    </xf>
    <xf numFmtId="0" fontId="4" fillId="0" borderId="0" xfId="0" applyFont="1" applyFill="1" applyAlignment="1">
      <alignment horizontal="left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164" fontId="5" fillId="0" borderId="3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justify" vertical="center" wrapText="1"/>
    </xf>
    <xf numFmtId="164" fontId="10" fillId="0" borderId="1" xfId="0" applyNumberFormat="1" applyFont="1" applyFill="1" applyBorder="1" applyAlignment="1">
      <alignment horizontal="justify"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14" fillId="3" borderId="1" xfId="0" applyNumberFormat="1" applyFont="1" applyFill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6" fontId="15" fillId="0" borderId="1" xfId="3" applyNumberFormat="1" applyFont="1" applyFill="1" applyBorder="1" applyAlignment="1" applyProtection="1">
      <alignment horizontal="center" vertical="center"/>
      <protection hidden="1"/>
    </xf>
    <xf numFmtId="164" fontId="16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164" fontId="17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center" vertical="center" wrapText="1"/>
    </xf>
    <xf numFmtId="170" fontId="20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164" fontId="22" fillId="0" borderId="2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vertical="center" wrapText="1"/>
    </xf>
    <xf numFmtId="164" fontId="20" fillId="0" borderId="1" xfId="0" applyNumberFormat="1" applyFont="1" applyFill="1" applyBorder="1" applyAlignment="1">
      <alignment horizontal="left" vertical="center" wrapText="1"/>
    </xf>
    <xf numFmtId="164" fontId="22" fillId="0" borderId="1" xfId="0" applyNumberFormat="1" applyFont="1" applyFill="1" applyBorder="1" applyAlignment="1">
      <alignment vertical="center" wrapText="1"/>
    </xf>
    <xf numFmtId="164" fontId="20" fillId="0" borderId="1" xfId="1" applyNumberFormat="1" applyFont="1" applyFill="1" applyBorder="1" applyAlignment="1">
      <alignment horizontal="center" vertical="center" wrapText="1"/>
    </xf>
    <xf numFmtId="164" fontId="22" fillId="0" borderId="5" xfId="0" applyNumberFormat="1" applyFont="1" applyFill="1" applyBorder="1" applyAlignment="1">
      <alignment vertical="center" wrapText="1"/>
    </xf>
    <xf numFmtId="171" fontId="20" fillId="0" borderId="1" xfId="2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left" vertical="center" wrapText="1"/>
    </xf>
    <xf numFmtId="172" fontId="17" fillId="0" borderId="1" xfId="0" applyNumberFormat="1" applyFont="1" applyFill="1" applyBorder="1" applyAlignment="1">
      <alignment horizontal="center" vertical="center" wrapText="1"/>
    </xf>
    <xf numFmtId="0" fontId="27" fillId="0" borderId="0" xfId="3" applyFont="1" applyFill="1" applyAlignment="1">
      <alignment horizontal="left" vertical="center"/>
    </xf>
    <xf numFmtId="0" fontId="28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left" vertical="center"/>
    </xf>
    <xf numFmtId="0" fontId="30" fillId="0" borderId="0" xfId="3" applyFont="1" applyFill="1" applyAlignment="1">
      <alignment horizontal="left" vertical="center"/>
    </xf>
    <xf numFmtId="164" fontId="29" fillId="0" borderId="0" xfId="3" applyNumberFormat="1" applyFont="1" applyFill="1" applyAlignment="1">
      <alignment horizontal="center" vertical="center"/>
    </xf>
    <xf numFmtId="168" fontId="29" fillId="0" borderId="0" xfId="3" applyNumberFormat="1" applyFont="1" applyFill="1" applyAlignment="1">
      <alignment horizontal="center" vertical="center"/>
    </xf>
    <xf numFmtId="164" fontId="30" fillId="0" borderId="0" xfId="3" applyNumberFormat="1" applyFont="1" applyFill="1" applyAlignment="1">
      <alignment horizontal="left" vertical="center"/>
    </xf>
    <xf numFmtId="0" fontId="30" fillId="0" borderId="0" xfId="3" applyNumberFormat="1" applyFont="1" applyFill="1" applyAlignment="1" applyProtection="1">
      <alignment horizontal="left" vertical="center"/>
      <protection hidden="1"/>
    </xf>
    <xf numFmtId="0" fontId="30" fillId="0" borderId="11" xfId="3" applyFont="1" applyFill="1" applyBorder="1" applyAlignment="1" applyProtection="1">
      <alignment horizontal="left" vertical="center"/>
      <protection hidden="1"/>
    </xf>
    <xf numFmtId="0" fontId="30" fillId="0" borderId="0" xfId="3" applyFont="1" applyFill="1" applyAlignment="1" applyProtection="1">
      <alignment horizontal="left" vertical="center"/>
      <protection hidden="1"/>
    </xf>
    <xf numFmtId="0" fontId="30" fillId="0" borderId="1" xfId="3" applyFont="1" applyFill="1" applyBorder="1" applyAlignment="1" applyProtection="1">
      <alignment horizontal="center" vertical="center"/>
      <protection hidden="1"/>
    </xf>
    <xf numFmtId="0" fontId="30" fillId="0" borderId="14" xfId="3" applyNumberFormat="1" applyFont="1" applyFill="1" applyBorder="1" applyAlignment="1" applyProtection="1">
      <alignment horizontal="left" vertical="center"/>
      <protection hidden="1"/>
    </xf>
    <xf numFmtId="0" fontId="30" fillId="0" borderId="15" xfId="3" applyNumberFormat="1" applyFont="1" applyFill="1" applyBorder="1" applyAlignment="1" applyProtection="1">
      <alignment horizontal="left" vertical="center"/>
      <protection hidden="1"/>
    </xf>
    <xf numFmtId="0" fontId="30" fillId="0" borderId="17" xfId="3" applyNumberFormat="1" applyFont="1" applyFill="1" applyBorder="1" applyAlignment="1" applyProtection="1">
      <alignment horizontal="left" vertical="center"/>
      <protection hidden="1"/>
    </xf>
    <xf numFmtId="0" fontId="30" fillId="0" borderId="0" xfId="3" applyNumberFormat="1" applyFont="1" applyFill="1" applyBorder="1" applyAlignment="1" applyProtection="1">
      <alignment horizontal="left" vertical="center"/>
      <protection hidden="1"/>
    </xf>
    <xf numFmtId="0" fontId="30" fillId="0" borderId="1" xfId="3" applyNumberFormat="1" applyFont="1" applyFill="1" applyBorder="1" applyAlignment="1" applyProtection="1">
      <alignment horizontal="left" vertical="center" wrapText="1"/>
      <protection hidden="1"/>
    </xf>
    <xf numFmtId="0" fontId="30" fillId="0" borderId="1" xfId="3" applyFont="1" applyFill="1" applyBorder="1" applyAlignment="1" applyProtection="1">
      <alignment horizontal="left" vertical="center"/>
      <protection hidden="1"/>
    </xf>
    <xf numFmtId="0" fontId="30" fillId="0" borderId="1" xfId="3" applyNumberFormat="1" applyFont="1" applyFill="1" applyBorder="1" applyAlignment="1" applyProtection="1">
      <alignment horizontal="left" vertical="center"/>
      <protection hidden="1"/>
    </xf>
    <xf numFmtId="0" fontId="30" fillId="0" borderId="1" xfId="3" applyNumberFormat="1" applyFont="1" applyFill="1" applyBorder="1" applyAlignment="1" applyProtection="1">
      <alignment horizontal="center" vertical="center"/>
      <protection hidden="1"/>
    </xf>
    <xf numFmtId="1" fontId="31" fillId="0" borderId="1" xfId="3" applyNumberFormat="1" applyFont="1" applyFill="1" applyBorder="1" applyAlignment="1" applyProtection="1">
      <alignment horizontal="left" vertical="center" wrapText="1"/>
      <protection hidden="1"/>
    </xf>
    <xf numFmtId="173" fontId="29" fillId="0" borderId="1" xfId="3" applyNumberFormat="1" applyFont="1" applyFill="1" applyBorder="1" applyAlignment="1" applyProtection="1">
      <alignment vertical="center" wrapText="1"/>
      <protection hidden="1"/>
    </xf>
    <xf numFmtId="173" fontId="29" fillId="5" borderId="1" xfId="3" applyNumberFormat="1" applyFont="1" applyFill="1" applyBorder="1" applyAlignment="1" applyProtection="1">
      <alignment vertical="center" wrapText="1"/>
      <protection hidden="1"/>
    </xf>
    <xf numFmtId="1" fontId="32" fillId="0" borderId="1" xfId="3" applyNumberFormat="1" applyFont="1" applyFill="1" applyBorder="1" applyAlignment="1" applyProtection="1">
      <alignment horizontal="left" vertical="center" wrapText="1"/>
      <protection hidden="1"/>
    </xf>
    <xf numFmtId="173" fontId="27" fillId="0" borderId="1" xfId="3" applyNumberFormat="1" applyFont="1" applyFill="1" applyBorder="1" applyAlignment="1" applyProtection="1">
      <alignment horizontal="left" vertical="center" wrapText="1"/>
      <protection hidden="1"/>
    </xf>
    <xf numFmtId="173" fontId="27" fillId="5" borderId="1" xfId="3" applyNumberFormat="1" applyFont="1" applyFill="1" applyBorder="1" applyAlignment="1" applyProtection="1">
      <alignment horizontal="left" vertical="center" wrapText="1"/>
      <protection hidden="1"/>
    </xf>
    <xf numFmtId="173" fontId="27" fillId="6" borderId="1" xfId="3" applyNumberFormat="1" applyFont="1" applyFill="1" applyBorder="1" applyAlignment="1" applyProtection="1">
      <alignment horizontal="left" vertical="center" wrapText="1"/>
      <protection hidden="1"/>
    </xf>
    <xf numFmtId="0" fontId="29" fillId="6" borderId="1" xfId="3" applyFont="1" applyFill="1" applyBorder="1" applyAlignment="1" applyProtection="1">
      <alignment horizontal="left" vertical="center"/>
      <protection hidden="1"/>
    </xf>
    <xf numFmtId="0" fontId="30" fillId="6" borderId="1" xfId="3" applyNumberFormat="1" applyFont="1" applyFill="1" applyBorder="1" applyAlignment="1" applyProtection="1">
      <alignment horizontal="left" vertical="center" wrapText="1"/>
      <protection hidden="1"/>
    </xf>
    <xf numFmtId="165" fontId="30" fillId="6" borderId="1" xfId="3" applyNumberFormat="1" applyFont="1" applyFill="1" applyBorder="1" applyAlignment="1" applyProtection="1">
      <alignment horizontal="left" vertical="center" wrapText="1"/>
      <protection hidden="1"/>
    </xf>
    <xf numFmtId="0" fontId="30" fillId="6" borderId="1" xfId="3" applyFont="1" applyFill="1" applyBorder="1" applyAlignment="1" applyProtection="1">
      <alignment horizontal="left" vertical="center"/>
      <protection hidden="1"/>
    </xf>
    <xf numFmtId="167" fontId="34" fillId="6" borderId="1" xfId="3" applyNumberFormat="1" applyFont="1" applyFill="1" applyBorder="1" applyAlignment="1" applyProtection="1">
      <alignment horizontal="left" vertical="center"/>
      <protection hidden="1"/>
    </xf>
    <xf numFmtId="174" fontId="30" fillId="6" borderId="1" xfId="3" applyNumberFormat="1" applyFont="1" applyFill="1" applyBorder="1" applyAlignment="1" applyProtection="1">
      <alignment horizontal="left" vertical="center"/>
      <protection hidden="1"/>
    </xf>
    <xf numFmtId="173" fontId="29" fillId="6" borderId="1" xfId="3" applyNumberFormat="1" applyFont="1" applyFill="1" applyBorder="1" applyAlignment="1" applyProtection="1">
      <alignment horizontal="left" vertical="center" wrapText="1"/>
      <protection hidden="1"/>
    </xf>
    <xf numFmtId="0" fontId="28" fillId="6" borderId="1" xfId="3" applyFont="1" applyFill="1" applyBorder="1" applyAlignment="1" applyProtection="1">
      <alignment horizontal="left" vertical="center"/>
      <protection hidden="1"/>
    </xf>
    <xf numFmtId="0" fontId="28" fillId="6" borderId="1" xfId="3" applyNumberFormat="1" applyFont="1" applyFill="1" applyBorder="1" applyAlignment="1" applyProtection="1">
      <alignment horizontal="left" vertical="center" wrapText="1"/>
      <protection hidden="1"/>
    </xf>
    <xf numFmtId="165" fontId="28" fillId="6" borderId="1" xfId="3" applyNumberFormat="1" applyFont="1" applyFill="1" applyBorder="1" applyAlignment="1" applyProtection="1">
      <alignment horizontal="left" vertical="center" wrapText="1"/>
      <protection hidden="1"/>
    </xf>
    <xf numFmtId="167" fontId="35" fillId="6" borderId="1" xfId="3" applyNumberFormat="1" applyFont="1" applyFill="1" applyBorder="1" applyAlignment="1" applyProtection="1">
      <alignment horizontal="left" vertical="center"/>
      <protection hidden="1"/>
    </xf>
    <xf numFmtId="174" fontId="28" fillId="6" borderId="1" xfId="3" applyNumberFormat="1" applyFont="1" applyFill="1" applyBorder="1" applyAlignment="1" applyProtection="1">
      <alignment horizontal="left" vertical="center"/>
      <protection hidden="1"/>
    </xf>
    <xf numFmtId="173" fontId="30" fillId="6" borderId="1" xfId="3" applyNumberFormat="1" applyFont="1" applyFill="1" applyBorder="1" applyAlignment="1" applyProtection="1">
      <alignment horizontal="left" vertical="center"/>
      <protection hidden="1"/>
    </xf>
    <xf numFmtId="0" fontId="27" fillId="6" borderId="1" xfId="3" applyFont="1" applyFill="1" applyBorder="1" applyAlignment="1" applyProtection="1">
      <alignment horizontal="left" vertical="center"/>
      <protection hidden="1"/>
    </xf>
    <xf numFmtId="0" fontId="27" fillId="6" borderId="1" xfId="3" applyNumberFormat="1" applyFont="1" applyFill="1" applyBorder="1" applyAlignment="1" applyProtection="1">
      <alignment horizontal="left" vertical="center" wrapText="1"/>
      <protection hidden="1"/>
    </xf>
    <xf numFmtId="165" fontId="27" fillId="6" borderId="1" xfId="3" applyNumberFormat="1" applyFont="1" applyFill="1" applyBorder="1" applyAlignment="1" applyProtection="1">
      <alignment horizontal="left" vertical="center" wrapText="1"/>
      <protection hidden="1"/>
    </xf>
    <xf numFmtId="174" fontId="27" fillId="6" borderId="1" xfId="3" applyNumberFormat="1" applyFont="1" applyFill="1" applyBorder="1" applyAlignment="1" applyProtection="1">
      <alignment horizontal="left" vertical="center"/>
      <protection hidden="1"/>
    </xf>
    <xf numFmtId="167" fontId="36" fillId="6" borderId="1" xfId="3" applyNumberFormat="1" applyFont="1" applyFill="1" applyBorder="1" applyAlignment="1" applyProtection="1">
      <alignment horizontal="left" vertical="center"/>
      <protection hidden="1"/>
    </xf>
    <xf numFmtId="173" fontId="30" fillId="6" borderId="1" xfId="3" applyNumberFormat="1" applyFont="1" applyFill="1" applyBorder="1" applyAlignment="1" applyProtection="1">
      <alignment horizontal="left" vertical="center" wrapText="1"/>
      <protection hidden="1"/>
    </xf>
    <xf numFmtId="173" fontId="29" fillId="6" borderId="1" xfId="3" applyNumberFormat="1" applyFont="1" applyFill="1" applyBorder="1" applyAlignment="1" applyProtection="1">
      <alignment horizontal="left" vertical="center"/>
      <protection hidden="1"/>
    </xf>
    <xf numFmtId="49" fontId="30" fillId="6" borderId="1" xfId="3" applyNumberFormat="1" applyFont="1" applyFill="1" applyBorder="1" applyAlignment="1" applyProtection="1">
      <alignment horizontal="left" vertical="center"/>
      <protection hidden="1"/>
    </xf>
    <xf numFmtId="0" fontId="30" fillId="6" borderId="1" xfId="4" applyFont="1" applyFill="1" applyBorder="1" applyAlignment="1">
      <alignment horizontal="left" vertical="center" wrapText="1"/>
    </xf>
    <xf numFmtId="0" fontId="37" fillId="6" borderId="1" xfId="0" applyFont="1" applyFill="1" applyBorder="1" applyAlignment="1">
      <alignment horizontal="left" vertical="center" wrapText="1"/>
    </xf>
    <xf numFmtId="0" fontId="30" fillId="6" borderId="1" xfId="3" applyFont="1" applyFill="1" applyBorder="1" applyAlignment="1">
      <alignment horizontal="left" vertical="center" wrapText="1"/>
    </xf>
    <xf numFmtId="168" fontId="30" fillId="0" borderId="0" xfId="3" applyNumberFormat="1" applyFont="1" applyFill="1" applyAlignment="1">
      <alignment horizontal="center" vertical="center"/>
    </xf>
    <xf numFmtId="164" fontId="29" fillId="0" borderId="0" xfId="3" applyNumberFormat="1" applyFont="1" applyFill="1" applyAlignment="1" applyProtection="1">
      <alignment horizontal="center" vertical="center"/>
      <protection hidden="1"/>
    </xf>
    <xf numFmtId="168" fontId="29" fillId="0" borderId="0" xfId="3" applyNumberFormat="1" applyFont="1" applyFill="1" applyAlignment="1" applyProtection="1">
      <alignment horizontal="center" vertical="center"/>
      <protection hidden="1"/>
    </xf>
    <xf numFmtId="168" fontId="14" fillId="0" borderId="0" xfId="3" applyNumberFormat="1" applyFont="1" applyFill="1" applyAlignment="1">
      <alignment horizontal="left" vertical="center" wrapText="1"/>
    </xf>
    <xf numFmtId="164" fontId="30" fillId="0" borderId="1" xfId="3" applyNumberFormat="1" applyFont="1" applyFill="1" applyBorder="1" applyAlignment="1" applyProtection="1">
      <alignment horizontal="center" vertical="center" wrapText="1"/>
      <protection hidden="1"/>
    </xf>
    <xf numFmtId="168" fontId="30" fillId="0" borderId="5" xfId="3" applyNumberFormat="1" applyFont="1" applyFill="1" applyBorder="1" applyAlignment="1" applyProtection="1">
      <alignment horizontal="center" vertical="center" wrapText="1"/>
      <protection hidden="1"/>
    </xf>
    <xf numFmtId="168" fontId="30" fillId="0" borderId="1" xfId="3" applyNumberFormat="1" applyFont="1" applyFill="1" applyBorder="1" applyAlignment="1" applyProtection="1">
      <alignment horizontal="center" vertical="center" wrapText="1"/>
      <protection hidden="1"/>
    </xf>
    <xf numFmtId="49" fontId="30" fillId="0" borderId="1" xfId="3" applyNumberFormat="1" applyFont="1" applyFill="1" applyBorder="1" applyAlignment="1" applyProtection="1">
      <alignment horizontal="center" vertical="center" wrapText="1"/>
      <protection hidden="1"/>
    </xf>
    <xf numFmtId="164" fontId="3" fillId="5" borderId="1" xfId="1" applyNumberFormat="1" applyFont="1" applyFill="1" applyBorder="1" applyAlignment="1" applyProtection="1">
      <alignment horizontal="center" vertical="center"/>
      <protection hidden="1"/>
    </xf>
    <xf numFmtId="164" fontId="38" fillId="5" borderId="1" xfId="1" applyNumberFormat="1" applyFont="1" applyFill="1" applyBorder="1" applyAlignment="1" applyProtection="1">
      <alignment horizontal="center" vertical="center"/>
      <protection hidden="1"/>
    </xf>
    <xf numFmtId="168" fontId="3" fillId="5" borderId="1" xfId="1" applyNumberFormat="1" applyFont="1" applyFill="1" applyBorder="1" applyAlignment="1" applyProtection="1">
      <alignment horizontal="center" vertical="center"/>
      <protection hidden="1"/>
    </xf>
    <xf numFmtId="164" fontId="27" fillId="5" borderId="1" xfId="1" applyNumberFormat="1" applyFont="1" applyFill="1" applyBorder="1" applyAlignment="1" applyProtection="1">
      <alignment horizontal="center" vertical="center"/>
      <protection hidden="1"/>
    </xf>
    <xf numFmtId="168" fontId="15" fillId="5" borderId="1" xfId="1" applyNumberFormat="1" applyFont="1" applyFill="1" applyBorder="1" applyAlignment="1" applyProtection="1">
      <alignment horizontal="center" vertical="center"/>
      <protection hidden="1"/>
    </xf>
    <xf numFmtId="164" fontId="27" fillId="0" borderId="0" xfId="3" applyNumberFormat="1" applyFont="1" applyFill="1" applyAlignment="1">
      <alignment horizontal="left" vertical="center"/>
    </xf>
    <xf numFmtId="164" fontId="39" fillId="6" borderId="1" xfId="1" applyNumberFormat="1" applyFont="1" applyFill="1" applyBorder="1" applyAlignment="1" applyProtection="1">
      <alignment horizontal="center" vertical="center"/>
      <protection hidden="1"/>
    </xf>
    <xf numFmtId="168" fontId="3" fillId="6" borderId="1" xfId="1" applyNumberFormat="1" applyFont="1" applyFill="1" applyBorder="1" applyAlignment="1" applyProtection="1">
      <alignment horizontal="center" vertical="center"/>
      <protection hidden="1"/>
    </xf>
    <xf numFmtId="164" fontId="27" fillId="6" borderId="1" xfId="3" applyNumberFormat="1" applyFont="1" applyFill="1" applyBorder="1" applyAlignment="1" applyProtection="1">
      <alignment horizontal="center" vertical="center"/>
      <protection hidden="1"/>
    </xf>
    <xf numFmtId="168" fontId="40" fillId="6" borderId="1" xfId="1" applyNumberFormat="1" applyFont="1" applyFill="1" applyBorder="1" applyAlignment="1" applyProtection="1">
      <alignment horizontal="center" vertical="center"/>
      <protection hidden="1"/>
    </xf>
    <xf numFmtId="164" fontId="28" fillId="0" borderId="0" xfId="3" applyNumberFormat="1" applyFont="1" applyFill="1" applyAlignment="1">
      <alignment horizontal="left" vertical="center"/>
    </xf>
    <xf numFmtId="164" fontId="29" fillId="6" borderId="1" xfId="3" applyNumberFormat="1" applyFont="1" applyFill="1" applyBorder="1" applyAlignment="1" applyProtection="1">
      <alignment horizontal="center" vertical="center"/>
      <protection hidden="1"/>
    </xf>
    <xf numFmtId="164" fontId="27" fillId="6" borderId="1" xfId="1" applyNumberFormat="1" applyFont="1" applyFill="1" applyBorder="1" applyAlignment="1" applyProtection="1">
      <alignment horizontal="center" vertical="center"/>
      <protection hidden="1"/>
    </xf>
    <xf numFmtId="164" fontId="30" fillId="6" borderId="1" xfId="3" applyNumberFormat="1" applyFont="1" applyFill="1" applyBorder="1" applyAlignment="1" applyProtection="1">
      <alignment horizontal="center" vertical="center"/>
      <protection hidden="1"/>
    </xf>
    <xf numFmtId="168" fontId="41" fillId="6" borderId="1" xfId="1" applyNumberFormat="1" applyFont="1" applyFill="1" applyBorder="1" applyAlignment="1" applyProtection="1">
      <alignment horizontal="center" vertical="center"/>
      <protection hidden="1"/>
    </xf>
    <xf numFmtId="164" fontId="28" fillId="6" borderId="1" xfId="3" applyNumberFormat="1" applyFont="1" applyFill="1" applyBorder="1" applyAlignment="1" applyProtection="1">
      <alignment horizontal="center" vertical="center"/>
      <protection hidden="1"/>
    </xf>
    <xf numFmtId="164" fontId="30" fillId="6" borderId="1" xfId="1" applyNumberFormat="1" applyFont="1" applyFill="1" applyBorder="1" applyAlignment="1" applyProtection="1">
      <alignment horizontal="center" vertical="center"/>
      <protection hidden="1"/>
    </xf>
    <xf numFmtId="164" fontId="29" fillId="6" borderId="1" xfId="5" applyNumberFormat="1" applyFont="1" applyFill="1" applyBorder="1" applyAlignment="1">
      <alignment horizontal="center" vertical="center"/>
    </xf>
    <xf numFmtId="171" fontId="30" fillId="0" borderId="0" xfId="3" applyNumberFormat="1" applyFont="1" applyFill="1" applyAlignment="1">
      <alignment horizontal="left" vertical="center"/>
    </xf>
    <xf numFmtId="171" fontId="27" fillId="0" borderId="0" xfId="3" applyNumberFormat="1" applyFont="1" applyFill="1" applyAlignment="1">
      <alignment horizontal="left" vertical="center"/>
    </xf>
    <xf numFmtId="164" fontId="42" fillId="0" borderId="0" xfId="0" applyNumberFormat="1" applyFont="1" applyFill="1" applyBorder="1" applyAlignment="1">
      <alignment horizontal="left" vertical="center" wrapText="1"/>
    </xf>
    <xf numFmtId="168" fontId="29" fillId="6" borderId="1" xfId="3" applyNumberFormat="1" applyFont="1" applyFill="1" applyBorder="1" applyAlignment="1" applyProtection="1">
      <alignment horizontal="center" vertical="center"/>
      <protection hidden="1"/>
    </xf>
    <xf numFmtId="168" fontId="29" fillId="6" borderId="1" xfId="5" applyNumberFormat="1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left" vertical="center" wrapText="1"/>
    </xf>
    <xf numFmtId="49" fontId="29" fillId="6" borderId="1" xfId="3" applyNumberFormat="1" applyFont="1" applyFill="1" applyBorder="1" applyAlignment="1" applyProtection="1">
      <alignment horizontal="left" vertical="center"/>
      <protection hidden="1"/>
    </xf>
    <xf numFmtId="0" fontId="29" fillId="6" borderId="1" xfId="3" applyNumberFormat="1" applyFont="1" applyFill="1" applyBorder="1" applyAlignment="1" applyProtection="1">
      <alignment horizontal="left" vertical="center" wrapText="1"/>
      <protection hidden="1"/>
    </xf>
    <xf numFmtId="165" fontId="29" fillId="6" borderId="1" xfId="3" applyNumberFormat="1" applyFont="1" applyFill="1" applyBorder="1" applyAlignment="1" applyProtection="1">
      <alignment horizontal="left" vertical="center" wrapText="1"/>
      <protection hidden="1"/>
    </xf>
    <xf numFmtId="174" fontId="29" fillId="6" borderId="1" xfId="3" applyNumberFormat="1" applyFont="1" applyFill="1" applyBorder="1" applyAlignment="1" applyProtection="1">
      <alignment horizontal="left" vertical="center"/>
      <protection hidden="1"/>
    </xf>
    <xf numFmtId="49" fontId="29" fillId="0" borderId="1" xfId="3" applyNumberFormat="1" applyFont="1" applyFill="1" applyBorder="1" applyAlignment="1" applyProtection="1">
      <alignment horizontal="left" vertical="center"/>
      <protection hidden="1"/>
    </xf>
    <xf numFmtId="0" fontId="29" fillId="0" borderId="1" xfId="3" applyNumberFormat="1" applyFont="1" applyFill="1" applyBorder="1" applyAlignment="1" applyProtection="1">
      <alignment horizontal="left" vertical="center" wrapText="1"/>
      <protection hidden="1"/>
    </xf>
    <xf numFmtId="165" fontId="29" fillId="0" borderId="1" xfId="3" applyNumberFormat="1" applyFont="1" applyFill="1" applyBorder="1" applyAlignment="1" applyProtection="1">
      <alignment horizontal="left" vertical="center" wrapText="1"/>
      <protection hidden="1"/>
    </xf>
    <xf numFmtId="0" fontId="29" fillId="0" borderId="1" xfId="3" applyFont="1" applyFill="1" applyBorder="1" applyAlignment="1" applyProtection="1">
      <alignment horizontal="left" vertical="center"/>
      <protection hidden="1"/>
    </xf>
    <xf numFmtId="167" fontId="34" fillId="0" borderId="1" xfId="3" applyNumberFormat="1" applyFont="1" applyFill="1" applyBorder="1" applyAlignment="1" applyProtection="1">
      <alignment horizontal="left" vertical="center"/>
      <protection hidden="1"/>
    </xf>
    <xf numFmtId="174" fontId="29" fillId="0" borderId="1" xfId="3" applyNumberFormat="1" applyFont="1" applyFill="1" applyBorder="1" applyAlignment="1" applyProtection="1">
      <alignment horizontal="left" vertical="center"/>
      <protection hidden="1"/>
    </xf>
    <xf numFmtId="173" fontId="29" fillId="7" borderId="1" xfId="3" applyNumberFormat="1" applyFont="1" applyFill="1" applyBorder="1" applyAlignment="1" applyProtection="1">
      <alignment horizontal="left" vertical="center" wrapText="1"/>
      <protection hidden="1"/>
    </xf>
    <xf numFmtId="173" fontId="30" fillId="0" borderId="1" xfId="3" applyNumberFormat="1" applyFont="1" applyFill="1" applyBorder="1" applyAlignment="1" applyProtection="1">
      <alignment horizontal="left" vertical="center"/>
      <protection hidden="1"/>
    </xf>
    <xf numFmtId="49" fontId="30" fillId="0" borderId="1" xfId="3" applyNumberFormat="1" applyFont="1" applyFill="1" applyBorder="1" applyAlignment="1" applyProtection="1">
      <alignment horizontal="left" vertical="center"/>
      <protection hidden="1"/>
    </xf>
    <xf numFmtId="165" fontId="30" fillId="0" borderId="1" xfId="3" applyNumberFormat="1" applyFont="1" applyFill="1" applyBorder="1" applyAlignment="1" applyProtection="1">
      <alignment horizontal="left" vertical="center" wrapText="1"/>
      <protection hidden="1"/>
    </xf>
    <xf numFmtId="174" fontId="30" fillId="0" borderId="1" xfId="3" applyNumberFormat="1" applyFont="1" applyFill="1" applyBorder="1" applyAlignment="1" applyProtection="1">
      <alignment horizontal="left" vertical="center"/>
      <protection hidden="1"/>
    </xf>
    <xf numFmtId="173" fontId="29" fillId="8" borderId="1" xfId="3" applyNumberFormat="1" applyFont="1" applyFill="1" applyBorder="1" applyAlignment="1" applyProtection="1">
      <alignment horizontal="left" vertical="center" wrapText="1"/>
      <protection hidden="1"/>
    </xf>
    <xf numFmtId="173" fontId="29" fillId="9" borderId="1" xfId="3" applyNumberFormat="1" applyFont="1" applyFill="1" applyBorder="1" applyAlignment="1" applyProtection="1">
      <alignment horizontal="left" vertical="center" wrapText="1"/>
      <protection hidden="1"/>
    </xf>
    <xf numFmtId="173" fontId="29" fillId="4" borderId="1" xfId="3" applyNumberFormat="1" applyFont="1" applyFill="1" applyBorder="1" applyAlignment="1" applyProtection="1">
      <alignment horizontal="left" vertical="center"/>
      <protection hidden="1"/>
    </xf>
    <xf numFmtId="167" fontId="36" fillId="0" borderId="1" xfId="3" applyNumberFormat="1" applyFont="1" applyFill="1" applyBorder="1" applyAlignment="1" applyProtection="1">
      <alignment horizontal="left" vertical="center"/>
      <protection hidden="1"/>
    </xf>
    <xf numFmtId="173" fontId="30" fillId="4" borderId="1" xfId="3" applyNumberFormat="1" applyFont="1" applyFill="1" applyBorder="1" applyAlignment="1" applyProtection="1">
      <alignment horizontal="left" vertical="center" wrapText="1"/>
      <protection hidden="1"/>
    </xf>
    <xf numFmtId="167" fontId="30" fillId="0" borderId="1" xfId="3" applyNumberFormat="1" applyFont="1" applyFill="1" applyBorder="1" applyAlignment="1" applyProtection="1">
      <alignment horizontal="left" vertical="center"/>
      <protection hidden="1"/>
    </xf>
    <xf numFmtId="173" fontId="30" fillId="4" borderId="1" xfId="3" applyNumberFormat="1" applyFont="1" applyFill="1" applyBorder="1" applyAlignment="1" applyProtection="1">
      <alignment horizontal="left" vertical="center"/>
      <protection hidden="1"/>
    </xf>
    <xf numFmtId="0" fontId="30" fillId="0" borderId="1" xfId="3" applyFont="1" applyFill="1" applyBorder="1" applyAlignment="1">
      <alignment horizontal="left" vertical="center"/>
    </xf>
    <xf numFmtId="0" fontId="30" fillId="4" borderId="1" xfId="3" applyFont="1" applyFill="1" applyBorder="1" applyAlignment="1">
      <alignment horizontal="left" vertical="center" wrapText="1"/>
    </xf>
    <xf numFmtId="173" fontId="29" fillId="10" borderId="1" xfId="3" applyNumberFormat="1" applyFont="1" applyFill="1" applyBorder="1" applyAlignment="1" applyProtection="1">
      <alignment horizontal="left" vertical="center"/>
      <protection hidden="1"/>
    </xf>
    <xf numFmtId="173" fontId="30" fillId="10" borderId="1" xfId="3" applyNumberFormat="1" applyFont="1" applyFill="1" applyBorder="1" applyAlignment="1" applyProtection="1">
      <alignment horizontal="left" vertical="center"/>
      <protection hidden="1"/>
    </xf>
    <xf numFmtId="173" fontId="29" fillId="11" borderId="1" xfId="3" applyNumberFormat="1" applyFont="1" applyFill="1" applyBorder="1" applyAlignment="1" applyProtection="1">
      <alignment horizontal="left" vertical="center" wrapText="1"/>
      <protection hidden="1"/>
    </xf>
    <xf numFmtId="173" fontId="30" fillId="11" borderId="1" xfId="3" applyNumberFormat="1" applyFont="1" applyFill="1" applyBorder="1" applyAlignment="1" applyProtection="1">
      <alignment horizontal="left" vertical="center" wrapText="1"/>
      <protection hidden="1"/>
    </xf>
    <xf numFmtId="173" fontId="30" fillId="11" borderId="1" xfId="3" applyNumberFormat="1" applyFont="1" applyFill="1" applyBorder="1" applyAlignment="1" applyProtection="1">
      <alignment horizontal="left" vertical="center"/>
      <protection hidden="1"/>
    </xf>
    <xf numFmtId="0" fontId="29" fillId="0" borderId="1" xfId="3" applyFont="1" applyFill="1" applyBorder="1" applyAlignment="1">
      <alignment horizontal="left" vertical="center"/>
    </xf>
    <xf numFmtId="0" fontId="29" fillId="12" borderId="1" xfId="3" applyFont="1" applyFill="1" applyBorder="1" applyAlignment="1">
      <alignment horizontal="left" vertical="center" wrapText="1"/>
    </xf>
    <xf numFmtId="0" fontId="29" fillId="13" borderId="1" xfId="3" applyFont="1" applyFill="1" applyBorder="1" applyAlignment="1">
      <alignment horizontal="left" vertical="center" wrapText="1"/>
    </xf>
    <xf numFmtId="164" fontId="39" fillId="6" borderId="1" xfId="3" applyNumberFormat="1" applyFont="1" applyFill="1" applyBorder="1" applyAlignment="1" applyProtection="1">
      <alignment horizontal="center" vertical="center"/>
      <protection hidden="1"/>
    </xf>
    <xf numFmtId="164" fontId="39" fillId="7" borderId="1" xfId="3" applyNumberFormat="1" applyFont="1" applyFill="1" applyBorder="1" applyAlignment="1" applyProtection="1">
      <alignment horizontal="center" vertical="center"/>
      <protection hidden="1"/>
    </xf>
    <xf numFmtId="164" fontId="29" fillId="7" borderId="1" xfId="3" applyNumberFormat="1" applyFont="1" applyFill="1" applyBorder="1" applyAlignment="1" applyProtection="1">
      <alignment horizontal="center" vertical="center"/>
      <protection hidden="1"/>
    </xf>
    <xf numFmtId="172" fontId="14" fillId="7" borderId="1" xfId="1" applyNumberFormat="1" applyFont="1" applyFill="1" applyBorder="1" applyAlignment="1" applyProtection="1">
      <alignment horizontal="center" vertical="center"/>
      <protection hidden="1"/>
    </xf>
    <xf numFmtId="164" fontId="29" fillId="0" borderId="0" xfId="3" applyNumberFormat="1" applyFont="1" applyFill="1" applyAlignment="1">
      <alignment horizontal="left" vertical="center"/>
    </xf>
    <xf numFmtId="164" fontId="30" fillId="7" borderId="1" xfId="3" applyNumberFormat="1" applyFont="1" applyFill="1" applyBorder="1" applyAlignment="1" applyProtection="1">
      <alignment horizontal="center" vertical="center"/>
      <protection hidden="1"/>
    </xf>
    <xf numFmtId="164" fontId="28" fillId="7" borderId="1" xfId="3" applyNumberFormat="1" applyFont="1" applyFill="1" applyBorder="1" applyAlignment="1" applyProtection="1">
      <alignment horizontal="center" vertical="center"/>
      <protection hidden="1"/>
    </xf>
    <xf numFmtId="168" fontId="41" fillId="7" borderId="1" xfId="1" applyNumberFormat="1" applyFont="1" applyFill="1" applyBorder="1" applyAlignment="1" applyProtection="1">
      <alignment horizontal="center" vertical="center"/>
      <protection hidden="1"/>
    </xf>
    <xf numFmtId="164" fontId="29" fillId="0" borderId="1" xfId="3" applyNumberFormat="1" applyFont="1" applyFill="1" applyBorder="1" applyAlignment="1" applyProtection="1">
      <alignment horizontal="center" vertical="center"/>
      <protection hidden="1"/>
    </xf>
    <xf numFmtId="168" fontId="29" fillId="0" borderId="1" xfId="3" applyNumberFormat="1" applyFont="1" applyFill="1" applyBorder="1" applyAlignment="1" applyProtection="1">
      <alignment horizontal="center" vertical="center"/>
      <protection hidden="1"/>
    </xf>
    <xf numFmtId="164" fontId="39" fillId="8" borderId="1" xfId="3" applyNumberFormat="1" applyFont="1" applyFill="1" applyBorder="1" applyAlignment="1" applyProtection="1">
      <alignment horizontal="center" vertical="center"/>
      <protection hidden="1"/>
    </xf>
    <xf numFmtId="164" fontId="29" fillId="8" borderId="1" xfId="3" applyNumberFormat="1" applyFont="1" applyFill="1" applyBorder="1" applyAlignment="1" applyProtection="1">
      <alignment horizontal="center" vertical="center"/>
      <protection hidden="1"/>
    </xf>
    <xf numFmtId="168" fontId="29" fillId="8" borderId="1" xfId="3" applyNumberFormat="1" applyFont="1" applyFill="1" applyBorder="1" applyAlignment="1" applyProtection="1">
      <alignment horizontal="center" vertical="center"/>
      <protection hidden="1"/>
    </xf>
    <xf numFmtId="164" fontId="39" fillId="9" borderId="1" xfId="3" applyNumberFormat="1" applyFont="1" applyFill="1" applyBorder="1" applyAlignment="1" applyProtection="1">
      <alignment horizontal="center" vertical="center"/>
      <protection hidden="1"/>
    </xf>
    <xf numFmtId="164" fontId="29" fillId="9" borderId="1" xfId="3" applyNumberFormat="1" applyFont="1" applyFill="1" applyBorder="1" applyAlignment="1" applyProtection="1">
      <alignment horizontal="center" vertical="center"/>
      <protection hidden="1"/>
    </xf>
    <xf numFmtId="168" fontId="29" fillId="9" borderId="1" xfId="3" applyNumberFormat="1" applyFont="1" applyFill="1" applyBorder="1" applyAlignment="1" applyProtection="1">
      <alignment horizontal="center" vertical="center"/>
      <protection hidden="1"/>
    </xf>
    <xf numFmtId="164" fontId="39" fillId="4" borderId="1" xfId="1" applyNumberFormat="1" applyFont="1" applyFill="1" applyBorder="1" applyAlignment="1" applyProtection="1">
      <alignment horizontal="center" vertical="center"/>
      <protection hidden="1"/>
    </xf>
    <xf numFmtId="164" fontId="29" fillId="4" borderId="1" xfId="1" applyNumberFormat="1" applyFont="1" applyFill="1" applyBorder="1" applyAlignment="1" applyProtection="1">
      <alignment horizontal="center" vertical="center"/>
      <protection hidden="1"/>
    </xf>
    <xf numFmtId="168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30" fillId="4" borderId="1" xfId="3" applyNumberFormat="1" applyFont="1" applyFill="1" applyBorder="1" applyAlignment="1" applyProtection="1">
      <alignment horizontal="center" vertical="center"/>
      <protection hidden="1"/>
    </xf>
    <xf numFmtId="164" fontId="30" fillId="4" borderId="1" xfId="1" applyNumberFormat="1" applyFont="1" applyFill="1" applyBorder="1" applyAlignment="1" applyProtection="1">
      <alignment horizontal="center" vertical="center"/>
      <protection hidden="1"/>
    </xf>
    <xf numFmtId="168" fontId="41" fillId="4" borderId="1" xfId="1" applyNumberFormat="1" applyFont="1" applyFill="1" applyBorder="1" applyAlignment="1" applyProtection="1">
      <alignment horizontal="center" vertical="center"/>
      <protection hidden="1"/>
    </xf>
    <xf numFmtId="164" fontId="30" fillId="7" borderId="0" xfId="3" applyNumberFormat="1" applyFont="1" applyFill="1" applyAlignment="1">
      <alignment horizontal="left" vertical="center"/>
    </xf>
    <xf numFmtId="164" fontId="30" fillId="4" borderId="1" xfId="3" applyNumberFormat="1" applyFont="1" applyFill="1" applyBorder="1" applyAlignment="1">
      <alignment horizontal="center" vertical="center"/>
    </xf>
    <xf numFmtId="164" fontId="39" fillId="10" borderId="1" xfId="3" applyNumberFormat="1" applyFont="1" applyFill="1" applyBorder="1" applyAlignment="1" applyProtection="1">
      <alignment horizontal="center" vertical="center"/>
      <protection hidden="1"/>
    </xf>
    <xf numFmtId="164" fontId="29" fillId="14" borderId="1" xfId="3" applyNumberFormat="1" applyFont="1" applyFill="1" applyBorder="1" applyAlignment="1" applyProtection="1">
      <alignment horizontal="center" vertical="center"/>
      <protection hidden="1"/>
    </xf>
    <xf numFmtId="168" fontId="29" fillId="14" borderId="1" xfId="3" applyNumberFormat="1" applyFont="1" applyFill="1" applyBorder="1" applyAlignment="1" applyProtection="1">
      <alignment horizontal="center" vertical="center"/>
      <protection hidden="1"/>
    </xf>
    <xf numFmtId="164" fontId="30" fillId="10" borderId="1" xfId="3" applyNumberFormat="1" applyFont="1" applyFill="1" applyBorder="1" applyAlignment="1" applyProtection="1">
      <alignment horizontal="center" vertical="center"/>
      <protection hidden="1"/>
    </xf>
    <xf numFmtId="164" fontId="30" fillId="14" borderId="1" xfId="3" applyNumberFormat="1" applyFont="1" applyFill="1" applyBorder="1" applyAlignment="1" applyProtection="1">
      <alignment horizontal="center" vertical="center"/>
      <protection hidden="1"/>
    </xf>
    <xf numFmtId="168" fontId="41" fillId="14" borderId="1" xfId="1" applyNumberFormat="1" applyFont="1" applyFill="1" applyBorder="1" applyAlignment="1" applyProtection="1">
      <alignment horizontal="center" vertical="center"/>
      <protection hidden="1"/>
    </xf>
    <xf numFmtId="175" fontId="39" fillId="11" borderId="1" xfId="1" applyNumberFormat="1" applyFont="1" applyFill="1" applyBorder="1" applyAlignment="1" applyProtection="1">
      <alignment horizontal="center" vertical="center"/>
      <protection hidden="1"/>
    </xf>
    <xf numFmtId="175" fontId="29" fillId="11" borderId="1" xfId="1" applyNumberFormat="1" applyFont="1" applyFill="1" applyBorder="1" applyAlignment="1" applyProtection="1">
      <alignment horizontal="center" vertical="center"/>
      <protection hidden="1"/>
    </xf>
    <xf numFmtId="168" fontId="3" fillId="11" borderId="1" xfId="1" applyNumberFormat="1" applyFont="1" applyFill="1" applyBorder="1" applyAlignment="1" applyProtection="1">
      <alignment horizontal="center" vertical="center"/>
      <protection hidden="1"/>
    </xf>
    <xf numFmtId="175" fontId="30" fillId="11" borderId="1" xfId="1" applyNumberFormat="1" applyFont="1" applyFill="1" applyBorder="1" applyAlignment="1" applyProtection="1">
      <alignment horizontal="left" vertical="center"/>
      <protection hidden="1"/>
    </xf>
    <xf numFmtId="166" fontId="30" fillId="11" borderId="1" xfId="3" applyNumberFormat="1" applyFont="1" applyFill="1" applyBorder="1" applyAlignment="1" applyProtection="1">
      <alignment horizontal="center" vertical="center"/>
      <protection hidden="1"/>
    </xf>
    <xf numFmtId="175" fontId="30" fillId="11" borderId="1" xfId="1" applyNumberFormat="1" applyFont="1" applyFill="1" applyBorder="1" applyAlignment="1" applyProtection="1">
      <alignment horizontal="center" vertical="center"/>
      <protection hidden="1"/>
    </xf>
    <xf numFmtId="170" fontId="30" fillId="11" borderId="1" xfId="1" applyNumberFormat="1" applyFont="1" applyFill="1" applyBorder="1" applyAlignment="1" applyProtection="1">
      <alignment horizontal="center" vertical="center"/>
      <protection hidden="1"/>
    </xf>
    <xf numFmtId="168" fontId="41" fillId="11" borderId="1" xfId="1" applyNumberFormat="1" applyFont="1" applyFill="1" applyBorder="1" applyAlignment="1" applyProtection="1">
      <alignment horizontal="center" vertical="center"/>
      <protection hidden="1"/>
    </xf>
    <xf numFmtId="168" fontId="30" fillId="11" borderId="1" xfId="3" applyNumberFormat="1" applyFont="1" applyFill="1" applyBorder="1" applyAlignment="1" applyProtection="1">
      <alignment horizontal="center" vertical="center"/>
      <protection hidden="1"/>
    </xf>
    <xf numFmtId="168" fontId="30" fillId="11" borderId="1" xfId="1" applyNumberFormat="1" applyFont="1" applyFill="1" applyBorder="1" applyAlignment="1" applyProtection="1">
      <alignment horizontal="center" vertical="center"/>
      <protection hidden="1"/>
    </xf>
    <xf numFmtId="164" fontId="30" fillId="11" borderId="1" xfId="3" applyNumberFormat="1" applyFont="1" applyFill="1" applyBorder="1" applyAlignment="1">
      <alignment horizontal="center" vertical="center"/>
    </xf>
    <xf numFmtId="164" fontId="39" fillId="12" borderId="1" xfId="3" applyNumberFormat="1" applyFont="1" applyFill="1" applyBorder="1" applyAlignment="1">
      <alignment horizontal="center" vertical="center"/>
    </xf>
    <xf numFmtId="164" fontId="29" fillId="12" borderId="1" xfId="3" applyNumberFormat="1" applyFont="1" applyFill="1" applyBorder="1" applyAlignment="1">
      <alignment horizontal="center" vertical="center"/>
    </xf>
    <xf numFmtId="168" fontId="29" fillId="12" borderId="1" xfId="3" applyNumberFormat="1" applyFont="1" applyFill="1" applyBorder="1" applyAlignment="1">
      <alignment horizontal="center" vertical="center"/>
    </xf>
    <xf numFmtId="164" fontId="39" fillId="13" borderId="1" xfId="3" applyNumberFormat="1" applyFont="1" applyFill="1" applyBorder="1" applyAlignment="1">
      <alignment horizontal="center" vertical="center"/>
    </xf>
    <xf numFmtId="164" fontId="29" fillId="13" borderId="1" xfId="3" applyNumberFormat="1" applyFont="1" applyFill="1" applyBorder="1" applyAlignment="1">
      <alignment horizontal="center" vertical="center"/>
    </xf>
    <xf numFmtId="168" fontId="29" fillId="13" borderId="1" xfId="3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164" fontId="20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left" vertical="center" wrapText="1"/>
    </xf>
    <xf numFmtId="164" fontId="47" fillId="0" borderId="1" xfId="0" applyNumberFormat="1" applyFont="1" applyFill="1" applyBorder="1" applyAlignment="1">
      <alignment horizontal="center" vertical="center" wrapText="1"/>
    </xf>
    <xf numFmtId="164" fontId="47" fillId="0" borderId="1" xfId="0" applyNumberFormat="1" applyFont="1" applyFill="1" applyBorder="1" applyAlignment="1">
      <alignment horizontal="left" vertical="center" wrapText="1"/>
    </xf>
    <xf numFmtId="164" fontId="48" fillId="0" borderId="1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 wrapText="1"/>
    </xf>
    <xf numFmtId="0" fontId="29" fillId="15" borderId="1" xfId="3" applyFont="1" applyFill="1" applyBorder="1" applyAlignment="1">
      <alignment horizontal="left" vertical="center"/>
    </xf>
    <xf numFmtId="0" fontId="29" fillId="15" borderId="1" xfId="3" applyFont="1" applyFill="1" applyBorder="1" applyAlignment="1">
      <alignment horizontal="left" vertical="center" wrapText="1"/>
    </xf>
    <xf numFmtId="164" fontId="29" fillId="15" borderId="1" xfId="3" applyNumberFormat="1" applyFont="1" applyFill="1" applyBorder="1" applyAlignment="1">
      <alignment horizontal="center" vertical="center"/>
    </xf>
    <xf numFmtId="168" fontId="29" fillId="15" borderId="1" xfId="3" applyNumberFormat="1" applyFont="1" applyFill="1" applyBorder="1" applyAlignment="1">
      <alignment horizontal="center" vertical="center"/>
    </xf>
    <xf numFmtId="173" fontId="33" fillId="6" borderId="1" xfId="3" applyNumberFormat="1" applyFont="1" applyFill="1" applyBorder="1" applyAlignment="1" applyProtection="1">
      <alignment horizontal="center" vertical="center" wrapText="1"/>
      <protection hidden="1"/>
    </xf>
    <xf numFmtId="173" fontId="33" fillId="7" borderId="1" xfId="3" applyNumberFormat="1" applyFont="1" applyFill="1" applyBorder="1" applyAlignment="1" applyProtection="1">
      <alignment horizontal="center" vertical="center" wrapText="1"/>
      <protection hidden="1"/>
    </xf>
    <xf numFmtId="173" fontId="33" fillId="11" borderId="1" xfId="3" applyNumberFormat="1" applyFont="1" applyFill="1" applyBorder="1" applyAlignment="1" applyProtection="1">
      <alignment horizontal="center" vertical="center"/>
      <protection hidden="1"/>
    </xf>
    <xf numFmtId="164" fontId="30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3" applyNumberFormat="1" applyFont="1" applyFill="1" applyAlignment="1" applyProtection="1">
      <alignment horizontal="center" vertical="center" wrapText="1"/>
      <protection hidden="1"/>
    </xf>
    <xf numFmtId="0" fontId="30" fillId="0" borderId="1" xfId="3" applyFont="1" applyFill="1" applyBorder="1" applyAlignment="1" applyProtection="1">
      <alignment horizontal="center" vertical="center"/>
      <protection hidden="1"/>
    </xf>
    <xf numFmtId="0" fontId="30" fillId="0" borderId="12" xfId="3" applyNumberFormat="1" applyFont="1" applyFill="1" applyBorder="1" applyAlignment="1" applyProtection="1">
      <alignment horizontal="left" vertical="center" wrapText="1"/>
      <protection hidden="1"/>
    </xf>
    <xf numFmtId="0" fontId="30" fillId="0" borderId="16" xfId="3" applyNumberFormat="1" applyFont="1" applyFill="1" applyBorder="1" applyAlignment="1" applyProtection="1">
      <alignment horizontal="left" vertical="center" wrapText="1"/>
      <protection hidden="1"/>
    </xf>
    <xf numFmtId="0" fontId="30" fillId="0" borderId="13" xfId="3" applyNumberFormat="1" applyFont="1" applyFill="1" applyBorder="1" applyAlignment="1" applyProtection="1">
      <alignment horizontal="left" vertical="center" wrapText="1"/>
      <protection hidden="1"/>
    </xf>
    <xf numFmtId="0" fontId="30" fillId="0" borderId="14" xfId="3" applyNumberFormat="1" applyFont="1" applyFill="1" applyBorder="1" applyAlignment="1" applyProtection="1">
      <alignment horizontal="left" vertical="center" wrapText="1"/>
      <protection hidden="1"/>
    </xf>
    <xf numFmtId="0" fontId="30" fillId="0" borderId="2" xfId="3" applyNumberFormat="1" applyFont="1" applyFill="1" applyBorder="1" applyAlignment="1" applyProtection="1">
      <alignment horizontal="center" vertical="center"/>
      <protection hidden="1"/>
    </xf>
    <xf numFmtId="0" fontId="30" fillId="0" borderId="3" xfId="3" applyNumberFormat="1" applyFont="1" applyFill="1" applyBorder="1" applyAlignment="1" applyProtection="1">
      <alignment horizontal="center" vertical="center"/>
      <protection hidden="1"/>
    </xf>
    <xf numFmtId="168" fontId="30" fillId="0" borderId="4" xfId="3" applyNumberFormat="1" applyFont="1" applyFill="1" applyBorder="1" applyAlignment="1" applyProtection="1">
      <alignment horizontal="center" vertical="center" wrapText="1"/>
      <protection hidden="1"/>
    </xf>
    <xf numFmtId="168" fontId="30" fillId="0" borderId="10" xfId="3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2" fillId="0" borderId="4" xfId="0" applyNumberFormat="1" applyFont="1" applyFill="1" applyBorder="1" applyAlignment="1">
      <alignment horizontal="left" vertical="center" wrapText="1"/>
    </xf>
    <xf numFmtId="164" fontId="22" fillId="0" borderId="10" xfId="0" applyNumberFormat="1" applyFont="1" applyFill="1" applyBorder="1" applyAlignment="1">
      <alignment horizontal="left" vertical="center" wrapText="1"/>
    </xf>
    <xf numFmtId="164" fontId="23" fillId="0" borderId="4" xfId="0" applyNumberFormat="1" applyFont="1" applyFill="1" applyBorder="1" applyAlignment="1">
      <alignment horizontal="left" vertical="center" wrapText="1"/>
    </xf>
    <xf numFmtId="164" fontId="23" fillId="0" borderId="10" xfId="0" applyNumberFormat="1" applyFont="1" applyFill="1" applyBorder="1" applyAlignment="1">
      <alignment horizontal="left" vertical="center" wrapText="1"/>
    </xf>
    <xf numFmtId="164" fontId="23" fillId="0" borderId="5" xfId="0" applyNumberFormat="1" applyFont="1" applyFill="1" applyBorder="1" applyAlignment="1">
      <alignment horizontal="left" vertical="center" wrapText="1"/>
    </xf>
    <xf numFmtId="164" fontId="22" fillId="0" borderId="4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3"/>
    <cellStyle name="Обычный 3" xfId="2"/>
    <cellStyle name="Обычный_Основная Проект респ.Здравоохранение 2009-2011, VII вар." xfId="4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FFFF00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6"/>
  <sheetViews>
    <sheetView showGridLines="0" tabSelected="1" view="pageBreakPreview" zoomScale="80" zoomScaleNormal="100" zoomScaleSheetLayoutView="80" workbookViewId="0">
      <pane xSplit="8" ySplit="7" topLeftCell="I8" activePane="bottomRight" state="frozen"/>
      <selection pane="topRight"/>
      <selection pane="bottomLeft"/>
      <selection pane="bottomRight" activeCell="I10" sqref="I10"/>
    </sheetView>
  </sheetViews>
  <sheetFormatPr defaultColWidth="9.140625" defaultRowHeight="12.75" x14ac:dyDescent="0.25"/>
  <cols>
    <col min="1" max="1" width="4.85546875" style="116" customWidth="1"/>
    <col min="2" max="7" width="9.140625" style="116" hidden="1" customWidth="1"/>
    <col min="8" max="8" width="58.28515625" style="116" customWidth="1"/>
    <col min="9" max="9" width="20.5703125" style="117" customWidth="1"/>
    <col min="10" max="10" width="20.28515625" style="117" customWidth="1"/>
    <col min="11" max="11" width="21.42578125" style="117" customWidth="1"/>
    <col min="12" max="12" width="21.140625" style="117" customWidth="1"/>
    <col min="13" max="13" width="23.5703125" style="117" customWidth="1"/>
    <col min="14" max="14" width="21" style="118" customWidth="1"/>
    <col min="15" max="15" width="21.140625" style="118" customWidth="1"/>
    <col min="16" max="16" width="14.42578125" style="119" hidden="1" customWidth="1"/>
    <col min="17" max="17" width="15" style="119" hidden="1" customWidth="1"/>
    <col min="18" max="18" width="16.140625" style="119" hidden="1" customWidth="1"/>
    <col min="19" max="215" width="9.140625" style="116" customWidth="1"/>
    <col min="216" max="16384" width="9.140625" style="116"/>
  </cols>
  <sheetData>
    <row r="1" spans="1:20" x14ac:dyDescent="0.25">
      <c r="O1" s="163" t="s">
        <v>0</v>
      </c>
    </row>
    <row r="2" spans="1:20" ht="34.5" customHeight="1" x14ac:dyDescent="0.25">
      <c r="A2" s="315" t="s">
        <v>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</row>
    <row r="3" spans="1:20" ht="9.75" hidden="1" customHeight="1" x14ac:dyDescent="0.25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</row>
    <row r="4" spans="1:20" ht="20.25" customHeight="1" x14ac:dyDescent="0.25">
      <c r="A4" s="120"/>
      <c r="B4" s="121"/>
      <c r="C4" s="121"/>
      <c r="D4" s="121"/>
      <c r="E4" s="121"/>
      <c r="F4" s="122"/>
      <c r="G4" s="122"/>
      <c r="H4" s="9" t="s">
        <v>439</v>
      </c>
      <c r="I4" s="164"/>
      <c r="J4" s="164"/>
      <c r="K4" s="164"/>
      <c r="L4" s="164"/>
      <c r="M4" s="164"/>
      <c r="N4" s="165"/>
      <c r="O4" s="166" t="s">
        <v>2</v>
      </c>
    </row>
    <row r="5" spans="1:20" ht="29.25" customHeight="1" x14ac:dyDescent="0.25">
      <c r="A5" s="316" t="s">
        <v>3</v>
      </c>
      <c r="B5" s="317"/>
      <c r="C5" s="319"/>
      <c r="D5" s="319"/>
      <c r="E5" s="122"/>
      <c r="F5" s="124"/>
      <c r="G5" s="125"/>
      <c r="H5" s="321" t="s">
        <v>4</v>
      </c>
      <c r="I5" s="314" t="s">
        <v>5</v>
      </c>
      <c r="J5" s="314" t="s">
        <v>6</v>
      </c>
      <c r="K5" s="314" t="s">
        <v>7</v>
      </c>
      <c r="L5" s="314" t="s">
        <v>8</v>
      </c>
      <c r="M5" s="314"/>
      <c r="N5" s="323" t="s">
        <v>9</v>
      </c>
      <c r="O5" s="324"/>
    </row>
    <row r="6" spans="1:20" ht="41.25" customHeight="1" x14ac:dyDescent="0.25">
      <c r="A6" s="316"/>
      <c r="B6" s="318"/>
      <c r="C6" s="320"/>
      <c r="D6" s="320"/>
      <c r="E6" s="122"/>
      <c r="F6" s="126" t="s">
        <v>10</v>
      </c>
      <c r="G6" s="127" t="s">
        <v>11</v>
      </c>
      <c r="H6" s="322"/>
      <c r="I6" s="314"/>
      <c r="J6" s="314"/>
      <c r="K6" s="314"/>
      <c r="L6" s="167" t="s">
        <v>12</v>
      </c>
      <c r="M6" s="167" t="s">
        <v>13</v>
      </c>
      <c r="N6" s="168" t="s">
        <v>14</v>
      </c>
      <c r="O6" s="169" t="s">
        <v>15</v>
      </c>
    </row>
    <row r="7" spans="1:20" ht="24" customHeight="1" x14ac:dyDescent="0.25">
      <c r="A7" s="123">
        <v>1</v>
      </c>
      <c r="B7" s="128"/>
      <c r="C7" s="128"/>
      <c r="D7" s="128"/>
      <c r="E7" s="129"/>
      <c r="F7" s="130"/>
      <c r="G7" s="130"/>
      <c r="H7" s="131">
        <v>2</v>
      </c>
      <c r="I7" s="170" t="s">
        <v>16</v>
      </c>
      <c r="J7" s="170" t="s">
        <v>17</v>
      </c>
      <c r="K7" s="170" t="s">
        <v>18</v>
      </c>
      <c r="L7" s="170" t="s">
        <v>19</v>
      </c>
      <c r="M7" s="170" t="s">
        <v>20</v>
      </c>
      <c r="N7" s="169" t="s">
        <v>21</v>
      </c>
      <c r="O7" s="169" t="s">
        <v>22</v>
      </c>
    </row>
    <row r="8" spans="1:20" ht="30" customHeight="1" x14ac:dyDescent="0.25">
      <c r="A8" s="132">
        <v>1</v>
      </c>
      <c r="B8" s="133"/>
      <c r="C8" s="133"/>
      <c r="D8" s="133"/>
      <c r="E8" s="133"/>
      <c r="F8" s="133"/>
      <c r="G8" s="133"/>
      <c r="H8" s="134" t="s">
        <v>23</v>
      </c>
      <c r="I8" s="171">
        <f>I9+I10</f>
        <v>8909324.25</v>
      </c>
      <c r="J8" s="171">
        <f>J9+J10</f>
        <v>8862608.1999999993</v>
      </c>
      <c r="K8" s="171">
        <v>8823062.4000000004</v>
      </c>
      <c r="L8" s="172">
        <f>J8-K8</f>
        <v>39545.799999998882</v>
      </c>
      <c r="M8" s="171">
        <f>I8-K8</f>
        <v>86261.849999999627</v>
      </c>
      <c r="N8" s="173">
        <f>K8/I8</f>
        <v>0.99031780103861422</v>
      </c>
      <c r="O8" s="173">
        <f>K8/J8</f>
        <v>0.9955379049702322</v>
      </c>
      <c r="P8" s="119">
        <f>I12+I203+I205+I209+I210+I211+I221+I224+I244+I245+I246</f>
        <v>8909324.3399999999</v>
      </c>
      <c r="Q8" s="119">
        <f t="shared" ref="Q8:R8" si="0">J12+J203+J205+J209+J210+J211+J221+J224+J244+J245+J246</f>
        <v>8862608.7699999996</v>
      </c>
      <c r="R8" s="119">
        <f t="shared" si="0"/>
        <v>8823062.0399999991</v>
      </c>
      <c r="S8" s="189"/>
    </row>
    <row r="9" spans="1:20" s="113" customFormat="1" ht="26.25" customHeight="1" x14ac:dyDescent="0.25">
      <c r="A9" s="135">
        <v>2</v>
      </c>
      <c r="B9" s="136"/>
      <c r="C9" s="136"/>
      <c r="D9" s="136"/>
      <c r="E9" s="136"/>
      <c r="F9" s="136"/>
      <c r="G9" s="136"/>
      <c r="H9" s="137" t="s">
        <v>24</v>
      </c>
      <c r="I9" s="174">
        <f>'субвенции ФБ'!D181</f>
        <v>6675918.4199999999</v>
      </c>
      <c r="J9" s="174">
        <f>'субвенции ФБ'!U181</f>
        <v>6649512.3300000001</v>
      </c>
      <c r="K9" s="174">
        <f>'субвенции ФБ'!V181</f>
        <v>6642784.8499999996</v>
      </c>
      <c r="L9" s="174">
        <f>J9-K9</f>
        <v>6727.480000000447</v>
      </c>
      <c r="M9" s="174">
        <f>I9-K9</f>
        <v>33133.570000000298</v>
      </c>
      <c r="N9" s="175">
        <f t="shared" ref="N9:N10" si="1">K9/I9</f>
        <v>0.99503685217291793</v>
      </c>
      <c r="O9" s="175">
        <f t="shared" ref="O9:O10" si="2">K9/J9</f>
        <v>0.99898827467848306</v>
      </c>
      <c r="P9" s="176">
        <f>I8-P8</f>
        <v>-8.9999999850988388E-2</v>
      </c>
      <c r="Q9" s="176">
        <f>J8-Q8</f>
        <v>-0.57000000029802322</v>
      </c>
      <c r="R9" s="176">
        <f>K8-R8</f>
        <v>0.3600000012665987</v>
      </c>
      <c r="S9" s="190"/>
    </row>
    <row r="10" spans="1:20" s="113" customFormat="1" ht="28.5" customHeight="1" x14ac:dyDescent="0.25">
      <c r="A10" s="135">
        <v>3</v>
      </c>
      <c r="B10" s="136"/>
      <c r="C10" s="136"/>
      <c r="D10" s="136"/>
      <c r="E10" s="136"/>
      <c r="F10" s="136"/>
      <c r="G10" s="136"/>
      <c r="H10" s="137" t="s">
        <v>25</v>
      </c>
      <c r="I10" s="174">
        <v>2233405.83</v>
      </c>
      <c r="J10" s="174">
        <v>2213095.87</v>
      </c>
      <c r="K10" s="174">
        <f t="shared" ref="K10" si="3">K8-K9</f>
        <v>2180277.5500000007</v>
      </c>
      <c r="L10" s="174">
        <f>J10-K10</f>
        <v>32818.319999999367</v>
      </c>
      <c r="M10" s="174">
        <f>I10-K10</f>
        <v>53128.279999999329</v>
      </c>
      <c r="N10" s="175">
        <f t="shared" si="1"/>
        <v>0.97621199009765314</v>
      </c>
      <c r="O10" s="175">
        <f t="shared" si="2"/>
        <v>0.98517085479898381</v>
      </c>
      <c r="P10" s="176"/>
      <c r="Q10" s="176"/>
      <c r="R10" s="176"/>
      <c r="S10" s="190"/>
    </row>
    <row r="11" spans="1:20" s="113" customFormat="1" ht="21.75" customHeight="1" x14ac:dyDescent="0.25">
      <c r="A11" s="138"/>
      <c r="B11" s="138"/>
      <c r="C11" s="138"/>
      <c r="D11" s="138"/>
      <c r="E11" s="138"/>
      <c r="F11" s="138"/>
      <c r="G11" s="138"/>
      <c r="H11" s="311" t="s">
        <v>26</v>
      </c>
      <c r="I11" s="311"/>
      <c r="J11" s="311"/>
      <c r="K11" s="311"/>
      <c r="L11" s="311"/>
      <c r="M11" s="311"/>
      <c r="N11" s="311"/>
      <c r="O11" s="311"/>
      <c r="P11" s="176"/>
      <c r="Q11" s="176"/>
      <c r="R11" s="191"/>
      <c r="S11" s="190"/>
    </row>
    <row r="12" spans="1:20" ht="19.5" customHeight="1" x14ac:dyDescent="0.25">
      <c r="A12" s="139">
        <v>1</v>
      </c>
      <c r="B12" s="140"/>
      <c r="C12" s="140"/>
      <c r="D12" s="141"/>
      <c r="E12" s="142"/>
      <c r="F12" s="143"/>
      <c r="G12" s="144"/>
      <c r="H12" s="145" t="s">
        <v>27</v>
      </c>
      <c r="I12" s="177">
        <f>I13+I26+I36+I37</f>
        <v>8186736.3200000003</v>
      </c>
      <c r="J12" s="177">
        <f>J13+J26+J36+J37</f>
        <v>8144679.8600000003</v>
      </c>
      <c r="K12" s="177">
        <f>K13+K26+K36+K37</f>
        <v>8105444.1500000004</v>
      </c>
      <c r="L12" s="177">
        <f>L13+L26+L36+L37</f>
        <v>38323.800000000323</v>
      </c>
      <c r="M12" s="177">
        <f>M13+M26+M36+M37</f>
        <v>79464.779999999708</v>
      </c>
      <c r="N12" s="178">
        <f>K12/I12</f>
        <v>0.99007025915792535</v>
      </c>
      <c r="O12" s="178">
        <f>K12/J12</f>
        <v>0.99518265779939452</v>
      </c>
      <c r="P12" s="119">
        <f>I13+I26+I35+I36+I37</f>
        <v>8186736.3200000003</v>
      </c>
      <c r="Q12" s="119">
        <f>J13+J26+J35+J36+J37</f>
        <v>8144679.8600000003</v>
      </c>
      <c r="R12" s="119">
        <f t="shared" ref="R12" si="4">K13+K26+K35+K36+K37</f>
        <v>8105444.1500000004</v>
      </c>
      <c r="T12" s="189"/>
    </row>
    <row r="13" spans="1:20" s="114" customFormat="1" ht="45.75" customHeight="1" x14ac:dyDescent="0.25">
      <c r="A13" s="146" t="s">
        <v>28</v>
      </c>
      <c r="B13" s="147"/>
      <c r="C13" s="147"/>
      <c r="D13" s="148"/>
      <c r="E13" s="146"/>
      <c r="F13" s="149"/>
      <c r="G13" s="150"/>
      <c r="H13" s="138" t="s">
        <v>29</v>
      </c>
      <c r="I13" s="179">
        <v>1087896.3999999999</v>
      </c>
      <c r="J13" s="179">
        <v>1081248.74</v>
      </c>
      <c r="K13" s="179">
        <v>1072592.25</v>
      </c>
      <c r="L13" s="179">
        <f>J13-K13</f>
        <v>8656.4899999999907</v>
      </c>
      <c r="M13" s="179">
        <f>I13-K13</f>
        <v>15304.149999999907</v>
      </c>
      <c r="N13" s="180">
        <f t="shared" ref="N13:N72" si="5">K13/I13</f>
        <v>0.98593234613148839</v>
      </c>
      <c r="O13" s="180">
        <f t="shared" ref="O13:O72" si="6">K13/J13</f>
        <v>0.99199398835831243</v>
      </c>
      <c r="P13" s="181">
        <f>P12-I12</f>
        <v>0</v>
      </c>
      <c r="Q13" s="181">
        <f>J12-Q12</f>
        <v>0</v>
      </c>
      <c r="R13" s="181">
        <f>R12-K12</f>
        <v>0</v>
      </c>
    </row>
    <row r="14" spans="1:20" ht="40.5" hidden="1" customHeight="1" x14ac:dyDescent="0.25">
      <c r="A14" s="142"/>
      <c r="B14" s="140"/>
      <c r="C14" s="140"/>
      <c r="D14" s="141"/>
      <c r="E14" s="142"/>
      <c r="F14" s="143"/>
      <c r="G14" s="144"/>
      <c r="H14" s="151" t="s">
        <v>30</v>
      </c>
      <c r="I14" s="182"/>
      <c r="J14" s="182"/>
      <c r="K14" s="179">
        <v>0</v>
      </c>
      <c r="L14" s="179">
        <f t="shared" ref="L14:L78" si="7">J14-K14</f>
        <v>0</v>
      </c>
      <c r="M14" s="179">
        <f t="shared" ref="M14:M78" si="8">I14-K14</f>
        <v>0</v>
      </c>
      <c r="N14" s="180" t="e">
        <f t="shared" si="5"/>
        <v>#DIV/0!</v>
      </c>
      <c r="O14" s="180" t="e">
        <f t="shared" si="6"/>
        <v>#DIV/0!</v>
      </c>
    </row>
    <row r="15" spans="1:20" ht="40.5" hidden="1" customHeight="1" x14ac:dyDescent="0.25">
      <c r="A15" s="142"/>
      <c r="B15" s="140"/>
      <c r="C15" s="140"/>
      <c r="D15" s="141"/>
      <c r="E15" s="142"/>
      <c r="F15" s="143"/>
      <c r="G15" s="144"/>
      <c r="H15" s="151" t="s">
        <v>31</v>
      </c>
      <c r="I15" s="182"/>
      <c r="J15" s="182"/>
      <c r="K15" s="179">
        <v>0</v>
      </c>
      <c r="L15" s="179">
        <f t="shared" si="7"/>
        <v>0</v>
      </c>
      <c r="M15" s="179">
        <f t="shared" si="8"/>
        <v>0</v>
      </c>
      <c r="N15" s="180" t="e">
        <f t="shared" si="5"/>
        <v>#DIV/0!</v>
      </c>
      <c r="O15" s="180" t="e">
        <f t="shared" si="6"/>
        <v>#DIV/0!</v>
      </c>
    </row>
    <row r="16" spans="1:20" ht="40.5" hidden="1" customHeight="1" x14ac:dyDescent="0.25">
      <c r="A16" s="142"/>
      <c r="B16" s="140"/>
      <c r="C16" s="140"/>
      <c r="D16" s="141"/>
      <c r="E16" s="142"/>
      <c r="F16" s="143"/>
      <c r="G16" s="144"/>
      <c r="H16" s="151" t="s">
        <v>32</v>
      </c>
      <c r="I16" s="182"/>
      <c r="J16" s="182"/>
      <c r="K16" s="179">
        <v>0</v>
      </c>
      <c r="L16" s="179">
        <f t="shared" si="7"/>
        <v>0</v>
      </c>
      <c r="M16" s="179">
        <f t="shared" si="8"/>
        <v>0</v>
      </c>
      <c r="N16" s="180" t="e">
        <f t="shared" si="5"/>
        <v>#DIV/0!</v>
      </c>
      <c r="O16" s="180" t="e">
        <f t="shared" si="6"/>
        <v>#DIV/0!</v>
      </c>
    </row>
    <row r="17" spans="1:18" ht="40.5" hidden="1" customHeight="1" x14ac:dyDescent="0.25">
      <c r="A17" s="142"/>
      <c r="B17" s="140"/>
      <c r="C17" s="140"/>
      <c r="D17" s="141"/>
      <c r="E17" s="142"/>
      <c r="F17" s="143"/>
      <c r="G17" s="144"/>
      <c r="H17" s="151" t="s">
        <v>33</v>
      </c>
      <c r="I17" s="182"/>
      <c r="J17" s="182"/>
      <c r="K17" s="179">
        <v>0</v>
      </c>
      <c r="L17" s="179">
        <f t="shared" si="7"/>
        <v>0</v>
      </c>
      <c r="M17" s="179">
        <f t="shared" si="8"/>
        <v>0</v>
      </c>
      <c r="N17" s="180" t="e">
        <f t="shared" si="5"/>
        <v>#DIV/0!</v>
      </c>
      <c r="O17" s="180" t="e">
        <f t="shared" si="6"/>
        <v>#DIV/0!</v>
      </c>
    </row>
    <row r="18" spans="1:18" ht="40.5" hidden="1" customHeight="1" x14ac:dyDescent="0.25">
      <c r="A18" s="142"/>
      <c r="B18" s="140"/>
      <c r="C18" s="140"/>
      <c r="D18" s="141"/>
      <c r="E18" s="142"/>
      <c r="F18" s="143"/>
      <c r="G18" s="144"/>
      <c r="H18" s="151" t="s">
        <v>34</v>
      </c>
      <c r="I18" s="182"/>
      <c r="J18" s="182"/>
      <c r="K18" s="179">
        <v>0</v>
      </c>
      <c r="L18" s="179">
        <f t="shared" si="7"/>
        <v>0</v>
      </c>
      <c r="M18" s="179">
        <f t="shared" si="8"/>
        <v>0</v>
      </c>
      <c r="N18" s="180" t="e">
        <f t="shared" si="5"/>
        <v>#DIV/0!</v>
      </c>
      <c r="O18" s="180" t="e">
        <f t="shared" si="6"/>
        <v>#DIV/0!</v>
      </c>
    </row>
    <row r="19" spans="1:18" ht="40.5" hidden="1" customHeight="1" x14ac:dyDescent="0.25">
      <c r="A19" s="142"/>
      <c r="B19" s="140"/>
      <c r="C19" s="140"/>
      <c r="D19" s="141"/>
      <c r="E19" s="142"/>
      <c r="F19" s="143"/>
      <c r="G19" s="144"/>
      <c r="H19" s="151" t="s">
        <v>35</v>
      </c>
      <c r="I19" s="182"/>
      <c r="J19" s="182"/>
      <c r="K19" s="179">
        <v>0</v>
      </c>
      <c r="L19" s="179">
        <f t="shared" si="7"/>
        <v>0</v>
      </c>
      <c r="M19" s="179">
        <f t="shared" si="8"/>
        <v>0</v>
      </c>
      <c r="N19" s="180" t="e">
        <f t="shared" si="5"/>
        <v>#DIV/0!</v>
      </c>
      <c r="O19" s="180" t="e">
        <f t="shared" si="6"/>
        <v>#DIV/0!</v>
      </c>
    </row>
    <row r="20" spans="1:18" ht="40.5" hidden="1" customHeight="1" x14ac:dyDescent="0.25">
      <c r="A20" s="142"/>
      <c r="B20" s="140"/>
      <c r="C20" s="140"/>
      <c r="D20" s="141"/>
      <c r="E20" s="142"/>
      <c r="F20" s="143"/>
      <c r="G20" s="144"/>
      <c r="H20" s="151" t="s">
        <v>36</v>
      </c>
      <c r="I20" s="182"/>
      <c r="J20" s="182"/>
      <c r="K20" s="179">
        <v>0</v>
      </c>
      <c r="L20" s="179">
        <f t="shared" si="7"/>
        <v>0</v>
      </c>
      <c r="M20" s="179">
        <f t="shared" si="8"/>
        <v>0</v>
      </c>
      <c r="N20" s="180" t="e">
        <f t="shared" si="5"/>
        <v>#DIV/0!</v>
      </c>
      <c r="O20" s="180" t="e">
        <f t="shared" si="6"/>
        <v>#DIV/0!</v>
      </c>
    </row>
    <row r="21" spans="1:18" ht="40.5" hidden="1" customHeight="1" x14ac:dyDescent="0.25">
      <c r="A21" s="142"/>
      <c r="B21" s="140"/>
      <c r="C21" s="140"/>
      <c r="D21" s="141"/>
      <c r="E21" s="142"/>
      <c r="F21" s="143"/>
      <c r="G21" s="144"/>
      <c r="H21" s="151" t="s">
        <v>37</v>
      </c>
      <c r="I21" s="182"/>
      <c r="J21" s="182"/>
      <c r="K21" s="179">
        <v>0</v>
      </c>
      <c r="L21" s="179">
        <f t="shared" si="7"/>
        <v>0</v>
      </c>
      <c r="M21" s="179">
        <f t="shared" si="8"/>
        <v>0</v>
      </c>
      <c r="N21" s="180" t="e">
        <f t="shared" si="5"/>
        <v>#DIV/0!</v>
      </c>
      <c r="O21" s="180" t="e">
        <f t="shared" si="6"/>
        <v>#DIV/0!</v>
      </c>
    </row>
    <row r="22" spans="1:18" ht="40.5" hidden="1" customHeight="1" x14ac:dyDescent="0.25">
      <c r="A22" s="142"/>
      <c r="B22" s="140"/>
      <c r="C22" s="140"/>
      <c r="D22" s="141"/>
      <c r="E22" s="142"/>
      <c r="F22" s="143"/>
      <c r="G22" s="144"/>
      <c r="H22" s="151" t="s">
        <v>38</v>
      </c>
      <c r="I22" s="182"/>
      <c r="J22" s="182"/>
      <c r="K22" s="179">
        <v>0</v>
      </c>
      <c r="L22" s="179">
        <f t="shared" si="7"/>
        <v>0</v>
      </c>
      <c r="M22" s="179">
        <f t="shared" si="8"/>
        <v>0</v>
      </c>
      <c r="N22" s="180" t="e">
        <f t="shared" si="5"/>
        <v>#DIV/0!</v>
      </c>
      <c r="O22" s="180" t="e">
        <f t="shared" si="6"/>
        <v>#DIV/0!</v>
      </c>
    </row>
    <row r="23" spans="1:18" ht="40.5" hidden="1" customHeight="1" x14ac:dyDescent="0.25">
      <c r="A23" s="142"/>
      <c r="B23" s="140"/>
      <c r="C23" s="140"/>
      <c r="D23" s="141"/>
      <c r="E23" s="142"/>
      <c r="F23" s="143"/>
      <c r="G23" s="144"/>
      <c r="H23" s="151" t="s">
        <v>39</v>
      </c>
      <c r="I23" s="182"/>
      <c r="J23" s="182"/>
      <c r="K23" s="179">
        <v>0</v>
      </c>
      <c r="L23" s="179">
        <f t="shared" si="7"/>
        <v>0</v>
      </c>
      <c r="M23" s="179">
        <f t="shared" si="8"/>
        <v>0</v>
      </c>
      <c r="N23" s="180" t="e">
        <f t="shared" si="5"/>
        <v>#DIV/0!</v>
      </c>
      <c r="O23" s="180" t="e">
        <f t="shared" si="6"/>
        <v>#DIV/0!</v>
      </c>
    </row>
    <row r="24" spans="1:18" ht="40.5" hidden="1" customHeight="1" x14ac:dyDescent="0.25">
      <c r="A24" s="142"/>
      <c r="B24" s="140"/>
      <c r="C24" s="140"/>
      <c r="D24" s="141"/>
      <c r="E24" s="142"/>
      <c r="F24" s="143"/>
      <c r="G24" s="144"/>
      <c r="H24" s="151" t="s">
        <v>40</v>
      </c>
      <c r="I24" s="182"/>
      <c r="J24" s="182"/>
      <c r="K24" s="179">
        <v>0</v>
      </c>
      <c r="L24" s="179">
        <f t="shared" si="7"/>
        <v>0</v>
      </c>
      <c r="M24" s="179">
        <f t="shared" si="8"/>
        <v>0</v>
      </c>
      <c r="N24" s="180" t="e">
        <f t="shared" si="5"/>
        <v>#DIV/0!</v>
      </c>
      <c r="O24" s="180" t="e">
        <f t="shared" si="6"/>
        <v>#DIV/0!</v>
      </c>
    </row>
    <row r="25" spans="1:18" ht="40.5" hidden="1" customHeight="1" x14ac:dyDescent="0.25">
      <c r="A25" s="142"/>
      <c r="B25" s="140"/>
      <c r="C25" s="140"/>
      <c r="D25" s="141"/>
      <c r="E25" s="142"/>
      <c r="F25" s="143"/>
      <c r="G25" s="144"/>
      <c r="H25" s="151" t="s">
        <v>41</v>
      </c>
      <c r="I25" s="182"/>
      <c r="J25" s="182"/>
      <c r="K25" s="179">
        <v>0</v>
      </c>
      <c r="L25" s="179">
        <f t="shared" si="7"/>
        <v>0</v>
      </c>
      <c r="M25" s="179">
        <f t="shared" si="8"/>
        <v>0</v>
      </c>
      <c r="N25" s="180" t="e">
        <f t="shared" si="5"/>
        <v>#DIV/0!</v>
      </c>
      <c r="O25" s="180" t="e">
        <f t="shared" si="6"/>
        <v>#DIV/0!</v>
      </c>
    </row>
    <row r="26" spans="1:18" s="113" customFormat="1" ht="42.75" customHeight="1" x14ac:dyDescent="0.25">
      <c r="A26" s="152" t="s">
        <v>42</v>
      </c>
      <c r="B26" s="153"/>
      <c r="C26" s="153"/>
      <c r="D26" s="154"/>
      <c r="E26" s="152"/>
      <c r="F26" s="149"/>
      <c r="G26" s="155"/>
      <c r="H26" s="138" t="s">
        <v>43</v>
      </c>
      <c r="I26" s="183">
        <v>750822.37</v>
      </c>
      <c r="J26" s="183">
        <v>744522.51</v>
      </c>
      <c r="K26" s="183">
        <v>741839.9</v>
      </c>
      <c r="L26" s="183">
        <f t="shared" ref="L26:M26" si="9">L27</f>
        <v>1770.7000000000007</v>
      </c>
      <c r="M26" s="183">
        <f t="shared" si="9"/>
        <v>7155.0799999999945</v>
      </c>
      <c r="N26" s="180">
        <f t="shared" si="5"/>
        <v>0.98803649124093096</v>
      </c>
      <c r="O26" s="180">
        <f t="shared" si="6"/>
        <v>0.99639687186892445</v>
      </c>
      <c r="P26" s="176"/>
      <c r="Q26" s="176"/>
      <c r="R26" s="176"/>
    </row>
    <row r="27" spans="1:18" ht="19.5" customHeight="1" x14ac:dyDescent="0.25">
      <c r="A27" s="142"/>
      <c r="B27" s="140"/>
      <c r="C27" s="140"/>
      <c r="D27" s="141"/>
      <c r="E27" s="142"/>
      <c r="F27" s="156"/>
      <c r="G27" s="144"/>
      <c r="H27" s="157" t="s">
        <v>44</v>
      </c>
      <c r="I27" s="184">
        <f>I28+I29+I30+I31+I32</f>
        <v>454703.38</v>
      </c>
      <c r="J27" s="184">
        <f>J28+J29+J30+J31+J32</f>
        <v>449319</v>
      </c>
      <c r="K27" s="184">
        <f>K28+K29+K30+K31+K32+1770.7</f>
        <v>449319</v>
      </c>
      <c r="L27" s="184">
        <f>L28+L29+L30+L31+L32</f>
        <v>1770.7000000000007</v>
      </c>
      <c r="M27" s="184">
        <f t="shared" ref="M27" si="10">M28+M29+M30+M31+M32</f>
        <v>7155.0799999999945</v>
      </c>
      <c r="N27" s="185">
        <f t="shared" si="5"/>
        <v>0.98815847817097813</v>
      </c>
      <c r="O27" s="185">
        <f t="shared" si="6"/>
        <v>1</v>
      </c>
    </row>
    <row r="28" spans="1:18" ht="21.75" customHeight="1" x14ac:dyDescent="0.25">
      <c r="A28" s="142"/>
      <c r="B28" s="140"/>
      <c r="C28" s="140"/>
      <c r="D28" s="141"/>
      <c r="E28" s="142"/>
      <c r="F28" s="156"/>
      <c r="G28" s="144"/>
      <c r="H28" s="157" t="s">
        <v>45</v>
      </c>
      <c r="I28" s="184">
        <v>273636.01</v>
      </c>
      <c r="J28" s="184">
        <v>273636.01</v>
      </c>
      <c r="K28" s="184">
        <v>273636.01</v>
      </c>
      <c r="L28" s="186">
        <f>J28-K28</f>
        <v>0</v>
      </c>
      <c r="M28" s="186">
        <f t="shared" si="8"/>
        <v>0</v>
      </c>
      <c r="N28" s="185">
        <f t="shared" si="5"/>
        <v>1</v>
      </c>
      <c r="O28" s="185">
        <f t="shared" si="6"/>
        <v>1</v>
      </c>
    </row>
    <row r="29" spans="1:18" ht="18.75" customHeight="1" x14ac:dyDescent="0.25">
      <c r="A29" s="142"/>
      <c r="B29" s="140"/>
      <c r="C29" s="140"/>
      <c r="D29" s="141"/>
      <c r="E29" s="142"/>
      <c r="F29" s="156"/>
      <c r="G29" s="144"/>
      <c r="H29" s="157" t="s">
        <v>46</v>
      </c>
      <c r="I29" s="184">
        <v>81979.759999999995</v>
      </c>
      <c r="J29" s="184">
        <v>79290.14</v>
      </c>
      <c r="K29" s="184">
        <v>79290.14</v>
      </c>
      <c r="L29" s="186">
        <f t="shared" si="7"/>
        <v>0</v>
      </c>
      <c r="M29" s="186">
        <f t="shared" si="8"/>
        <v>2689.6199999999953</v>
      </c>
      <c r="N29" s="185">
        <f t="shared" si="5"/>
        <v>0.96719165803852081</v>
      </c>
      <c r="O29" s="185">
        <f t="shared" si="6"/>
        <v>1</v>
      </c>
    </row>
    <row r="30" spans="1:18" ht="18" customHeight="1" x14ac:dyDescent="0.25">
      <c r="A30" s="142"/>
      <c r="B30" s="140"/>
      <c r="C30" s="140"/>
      <c r="D30" s="141"/>
      <c r="E30" s="142"/>
      <c r="F30" s="156"/>
      <c r="G30" s="144"/>
      <c r="H30" s="157" t="s">
        <v>47</v>
      </c>
      <c r="I30" s="184">
        <v>25412</v>
      </c>
      <c r="J30" s="184">
        <v>24600.5</v>
      </c>
      <c r="K30" s="184">
        <v>24600.5</v>
      </c>
      <c r="L30" s="186">
        <f t="shared" si="7"/>
        <v>0</v>
      </c>
      <c r="M30" s="186">
        <f t="shared" si="8"/>
        <v>811.5</v>
      </c>
      <c r="N30" s="185">
        <f t="shared" si="5"/>
        <v>0.96806626790492678</v>
      </c>
      <c r="O30" s="185">
        <f t="shared" si="6"/>
        <v>1</v>
      </c>
    </row>
    <row r="31" spans="1:18" ht="18" customHeight="1" x14ac:dyDescent="0.25">
      <c r="A31" s="142"/>
      <c r="B31" s="140"/>
      <c r="C31" s="140"/>
      <c r="D31" s="141"/>
      <c r="E31" s="142"/>
      <c r="F31" s="156"/>
      <c r="G31" s="144"/>
      <c r="H31" s="157" t="s">
        <v>48</v>
      </c>
      <c r="I31" s="184">
        <v>45648.36</v>
      </c>
      <c r="J31" s="184">
        <v>45648.36</v>
      </c>
      <c r="K31" s="184">
        <v>45648.36</v>
      </c>
      <c r="L31" s="186">
        <f t="shared" si="7"/>
        <v>0</v>
      </c>
      <c r="M31" s="186">
        <f t="shared" si="8"/>
        <v>0</v>
      </c>
      <c r="N31" s="185">
        <f t="shared" si="5"/>
        <v>1</v>
      </c>
      <c r="O31" s="185">
        <f t="shared" si="6"/>
        <v>1</v>
      </c>
    </row>
    <row r="32" spans="1:18" ht="32.25" customHeight="1" x14ac:dyDescent="0.25">
      <c r="A32" s="142"/>
      <c r="B32" s="140"/>
      <c r="C32" s="140"/>
      <c r="D32" s="141"/>
      <c r="E32" s="142"/>
      <c r="F32" s="156"/>
      <c r="G32" s="144"/>
      <c r="H32" s="157" t="s">
        <v>49</v>
      </c>
      <c r="I32" s="187">
        <v>28027.25</v>
      </c>
      <c r="J32" s="187">
        <v>26143.99</v>
      </c>
      <c r="K32" s="187">
        <v>24373.29</v>
      </c>
      <c r="L32" s="186">
        <f t="shared" si="7"/>
        <v>1770.7000000000007</v>
      </c>
      <c r="M32" s="186">
        <f t="shared" si="8"/>
        <v>3653.9599999999991</v>
      </c>
      <c r="N32" s="185">
        <f t="shared" si="5"/>
        <v>0.86962830816437575</v>
      </c>
      <c r="O32" s="185">
        <f t="shared" si="6"/>
        <v>0.93227124092382219</v>
      </c>
    </row>
    <row r="33" spans="1:15" ht="38.25" hidden="1" customHeight="1" x14ac:dyDescent="0.25">
      <c r="A33" s="142"/>
      <c r="B33" s="140"/>
      <c r="C33" s="140"/>
      <c r="D33" s="141"/>
      <c r="E33" s="142"/>
      <c r="F33" s="143"/>
      <c r="G33" s="144"/>
      <c r="H33" s="158" t="s">
        <v>50</v>
      </c>
      <c r="I33" s="182"/>
      <c r="J33" s="182"/>
      <c r="K33" s="182"/>
      <c r="L33" s="179">
        <f t="shared" si="7"/>
        <v>0</v>
      </c>
      <c r="M33" s="179">
        <f t="shared" si="8"/>
        <v>0</v>
      </c>
      <c r="N33" s="185" t="e">
        <f t="shared" si="5"/>
        <v>#DIV/0!</v>
      </c>
      <c r="O33" s="185" t="e">
        <f t="shared" si="6"/>
        <v>#DIV/0!</v>
      </c>
    </row>
    <row r="34" spans="1:15" ht="38.25" hidden="1" customHeight="1" x14ac:dyDescent="0.25">
      <c r="A34" s="142"/>
      <c r="B34" s="140"/>
      <c r="C34" s="140"/>
      <c r="D34" s="141"/>
      <c r="E34" s="142"/>
      <c r="F34" s="143"/>
      <c r="G34" s="144"/>
      <c r="H34" s="158" t="s">
        <v>51</v>
      </c>
      <c r="I34" s="182"/>
      <c r="J34" s="182"/>
      <c r="K34" s="182"/>
      <c r="L34" s="179">
        <f t="shared" si="7"/>
        <v>0</v>
      </c>
      <c r="M34" s="179">
        <f t="shared" si="8"/>
        <v>0</v>
      </c>
      <c r="N34" s="185" t="e">
        <f t="shared" si="5"/>
        <v>#DIV/0!</v>
      </c>
      <c r="O34" s="185" t="e">
        <f t="shared" si="6"/>
        <v>#DIV/0!</v>
      </c>
    </row>
    <row r="35" spans="1:15" ht="39.75" customHeight="1" x14ac:dyDescent="0.25">
      <c r="A35" s="142" t="s">
        <v>52</v>
      </c>
      <c r="B35" s="140"/>
      <c r="C35" s="140"/>
      <c r="D35" s="141"/>
      <c r="E35" s="142"/>
      <c r="F35" s="143"/>
      <c r="G35" s="144"/>
      <c r="H35" s="138" t="s">
        <v>53</v>
      </c>
      <c r="I35" s="182">
        <v>0</v>
      </c>
      <c r="J35" s="182">
        <v>0</v>
      </c>
      <c r="K35" s="182">
        <v>0</v>
      </c>
      <c r="L35" s="182">
        <v>0</v>
      </c>
      <c r="M35" s="182">
        <v>0</v>
      </c>
      <c r="N35" s="182">
        <v>0</v>
      </c>
      <c r="O35" s="182">
        <v>0</v>
      </c>
    </row>
    <row r="36" spans="1:15" ht="28.5" customHeight="1" x14ac:dyDescent="0.25">
      <c r="A36" s="142" t="s">
        <v>54</v>
      </c>
      <c r="B36" s="140"/>
      <c r="C36" s="140"/>
      <c r="D36" s="141"/>
      <c r="E36" s="142"/>
      <c r="F36" s="143"/>
      <c r="G36" s="144"/>
      <c r="H36" s="138" t="s">
        <v>55</v>
      </c>
      <c r="I36" s="182">
        <v>0</v>
      </c>
      <c r="J36" s="182">
        <v>0</v>
      </c>
      <c r="K36" s="182">
        <v>0</v>
      </c>
      <c r="L36" s="179">
        <f t="shared" si="7"/>
        <v>0</v>
      </c>
      <c r="M36" s="179">
        <f t="shared" si="8"/>
        <v>0</v>
      </c>
      <c r="N36" s="180" t="s">
        <v>56</v>
      </c>
      <c r="O36" s="180" t="s">
        <v>56</v>
      </c>
    </row>
    <row r="37" spans="1:15" ht="39.75" customHeight="1" x14ac:dyDescent="0.25">
      <c r="A37" s="142" t="s">
        <v>57</v>
      </c>
      <c r="B37" s="140"/>
      <c r="C37" s="140"/>
      <c r="D37" s="141"/>
      <c r="E37" s="142"/>
      <c r="F37" s="143"/>
      <c r="G37" s="144"/>
      <c r="H37" s="138" t="s">
        <v>58</v>
      </c>
      <c r="I37" s="182">
        <v>6348017.5499999998</v>
      </c>
      <c r="J37" s="182">
        <v>6318908.6100000003</v>
      </c>
      <c r="K37" s="182">
        <v>6291012</v>
      </c>
      <c r="L37" s="179">
        <f t="shared" si="7"/>
        <v>27896.610000000335</v>
      </c>
      <c r="M37" s="179">
        <f t="shared" si="8"/>
        <v>57005.549999999814</v>
      </c>
      <c r="N37" s="180">
        <f t="shared" si="5"/>
        <v>0.99101994448644837</v>
      </c>
      <c r="O37" s="180">
        <f t="shared" si="6"/>
        <v>0.99558521704905611</v>
      </c>
    </row>
    <row r="38" spans="1:15" ht="11.25" hidden="1" customHeight="1" x14ac:dyDescent="0.25">
      <c r="A38" s="159"/>
      <c r="B38" s="140"/>
      <c r="C38" s="140"/>
      <c r="D38" s="141"/>
      <c r="E38" s="142"/>
      <c r="F38" s="143"/>
      <c r="G38" s="144"/>
      <c r="H38" s="151" t="s">
        <v>59</v>
      </c>
      <c r="I38" s="182"/>
      <c r="J38" s="182"/>
      <c r="K38" s="182"/>
      <c r="L38" s="179">
        <f t="shared" si="7"/>
        <v>0</v>
      </c>
      <c r="M38" s="179">
        <f t="shared" si="8"/>
        <v>0</v>
      </c>
      <c r="N38" s="185" t="e">
        <f t="shared" si="5"/>
        <v>#DIV/0!</v>
      </c>
      <c r="O38" s="185" t="e">
        <f t="shared" si="6"/>
        <v>#DIV/0!</v>
      </c>
    </row>
    <row r="39" spans="1:15" ht="11.25" hidden="1" customHeight="1" x14ac:dyDescent="0.25">
      <c r="A39" s="159"/>
      <c r="B39" s="140"/>
      <c r="C39" s="140"/>
      <c r="D39" s="141"/>
      <c r="E39" s="142"/>
      <c r="F39" s="143"/>
      <c r="G39" s="144"/>
      <c r="H39" s="151" t="s">
        <v>60</v>
      </c>
      <c r="I39" s="182"/>
      <c r="J39" s="182"/>
      <c r="K39" s="182"/>
      <c r="L39" s="179">
        <f t="shared" si="7"/>
        <v>0</v>
      </c>
      <c r="M39" s="179">
        <f t="shared" si="8"/>
        <v>0</v>
      </c>
      <c r="N39" s="185" t="e">
        <f t="shared" si="5"/>
        <v>#DIV/0!</v>
      </c>
      <c r="O39" s="185" t="e">
        <f t="shared" si="6"/>
        <v>#DIV/0!</v>
      </c>
    </row>
    <row r="40" spans="1:15" ht="11.25" hidden="1" customHeight="1" x14ac:dyDescent="0.25">
      <c r="A40" s="159"/>
      <c r="B40" s="140"/>
      <c r="C40" s="140"/>
      <c r="D40" s="141"/>
      <c r="E40" s="142"/>
      <c r="F40" s="143"/>
      <c r="G40" s="144"/>
      <c r="H40" s="151" t="s">
        <v>61</v>
      </c>
      <c r="I40" s="182"/>
      <c r="J40" s="182"/>
      <c r="K40" s="182"/>
      <c r="L40" s="179">
        <f t="shared" si="7"/>
        <v>0</v>
      </c>
      <c r="M40" s="179">
        <f t="shared" si="8"/>
        <v>0</v>
      </c>
      <c r="N40" s="185" t="e">
        <f t="shared" si="5"/>
        <v>#DIV/0!</v>
      </c>
      <c r="O40" s="185" t="e">
        <f t="shared" si="6"/>
        <v>#DIV/0!</v>
      </c>
    </row>
    <row r="41" spans="1:15" ht="11.25" hidden="1" customHeight="1" x14ac:dyDescent="0.25">
      <c r="A41" s="159"/>
      <c r="B41" s="140"/>
      <c r="C41" s="140"/>
      <c r="D41" s="141"/>
      <c r="E41" s="142"/>
      <c r="F41" s="143"/>
      <c r="G41" s="144"/>
      <c r="H41" s="151" t="s">
        <v>62</v>
      </c>
      <c r="I41" s="182"/>
      <c r="J41" s="182"/>
      <c r="K41" s="182"/>
      <c r="L41" s="179">
        <f t="shared" si="7"/>
        <v>0</v>
      </c>
      <c r="M41" s="179">
        <f t="shared" si="8"/>
        <v>0</v>
      </c>
      <c r="N41" s="185" t="e">
        <f t="shared" si="5"/>
        <v>#DIV/0!</v>
      </c>
      <c r="O41" s="185" t="e">
        <f t="shared" si="6"/>
        <v>#DIV/0!</v>
      </c>
    </row>
    <row r="42" spans="1:15" ht="11.25" hidden="1" customHeight="1" x14ac:dyDescent="0.25">
      <c r="A42" s="159"/>
      <c r="B42" s="140"/>
      <c r="C42" s="140"/>
      <c r="D42" s="141"/>
      <c r="E42" s="142"/>
      <c r="F42" s="143"/>
      <c r="G42" s="144"/>
      <c r="H42" s="151" t="s">
        <v>63</v>
      </c>
      <c r="I42" s="182"/>
      <c r="J42" s="182"/>
      <c r="K42" s="182"/>
      <c r="L42" s="179">
        <f t="shared" si="7"/>
        <v>0</v>
      </c>
      <c r="M42" s="179">
        <f t="shared" si="8"/>
        <v>0</v>
      </c>
      <c r="N42" s="185" t="e">
        <f t="shared" si="5"/>
        <v>#DIV/0!</v>
      </c>
      <c r="O42" s="185" t="e">
        <f t="shared" si="6"/>
        <v>#DIV/0!</v>
      </c>
    </row>
    <row r="43" spans="1:15" ht="11.25" hidden="1" customHeight="1" x14ac:dyDescent="0.25">
      <c r="A43" s="159"/>
      <c r="B43" s="140"/>
      <c r="C43" s="140"/>
      <c r="D43" s="141"/>
      <c r="E43" s="142"/>
      <c r="F43" s="143"/>
      <c r="G43" s="144"/>
      <c r="H43" s="151" t="s">
        <v>64</v>
      </c>
      <c r="I43" s="182"/>
      <c r="J43" s="182"/>
      <c r="K43" s="182"/>
      <c r="L43" s="179">
        <f t="shared" si="7"/>
        <v>0</v>
      </c>
      <c r="M43" s="179">
        <f t="shared" si="8"/>
        <v>0</v>
      </c>
      <c r="N43" s="185" t="e">
        <f t="shared" si="5"/>
        <v>#DIV/0!</v>
      </c>
      <c r="O43" s="185" t="e">
        <f t="shared" si="6"/>
        <v>#DIV/0!</v>
      </c>
    </row>
    <row r="44" spans="1:15" ht="11.25" hidden="1" customHeight="1" x14ac:dyDescent="0.25">
      <c r="A44" s="159"/>
      <c r="B44" s="140"/>
      <c r="C44" s="140"/>
      <c r="D44" s="141"/>
      <c r="E44" s="142"/>
      <c r="F44" s="143"/>
      <c r="G44" s="144"/>
      <c r="H44" s="151" t="s">
        <v>65</v>
      </c>
      <c r="I44" s="182"/>
      <c r="J44" s="182"/>
      <c r="K44" s="182"/>
      <c r="L44" s="179">
        <f t="shared" si="7"/>
        <v>0</v>
      </c>
      <c r="M44" s="179">
        <f t="shared" si="8"/>
        <v>0</v>
      </c>
      <c r="N44" s="185" t="e">
        <f t="shared" si="5"/>
        <v>#DIV/0!</v>
      </c>
      <c r="O44" s="185" t="e">
        <f t="shared" si="6"/>
        <v>#DIV/0!</v>
      </c>
    </row>
    <row r="45" spans="1:15" ht="11.25" hidden="1" customHeight="1" x14ac:dyDescent="0.25">
      <c r="A45" s="159"/>
      <c r="B45" s="140"/>
      <c r="C45" s="140"/>
      <c r="D45" s="141"/>
      <c r="E45" s="142"/>
      <c r="F45" s="143"/>
      <c r="G45" s="144"/>
      <c r="H45" s="151" t="s">
        <v>66</v>
      </c>
      <c r="I45" s="182"/>
      <c r="J45" s="182"/>
      <c r="K45" s="182"/>
      <c r="L45" s="179">
        <f t="shared" si="7"/>
        <v>0</v>
      </c>
      <c r="M45" s="179">
        <f t="shared" si="8"/>
        <v>0</v>
      </c>
      <c r="N45" s="185" t="e">
        <f t="shared" si="5"/>
        <v>#DIV/0!</v>
      </c>
      <c r="O45" s="185" t="e">
        <f t="shared" si="6"/>
        <v>#DIV/0!</v>
      </c>
    </row>
    <row r="46" spans="1:15" ht="11.25" hidden="1" customHeight="1" x14ac:dyDescent="0.25">
      <c r="A46" s="159"/>
      <c r="B46" s="140"/>
      <c r="C46" s="140"/>
      <c r="D46" s="141"/>
      <c r="E46" s="142"/>
      <c r="F46" s="143"/>
      <c r="G46" s="144"/>
      <c r="H46" s="151" t="s">
        <v>67</v>
      </c>
      <c r="I46" s="182"/>
      <c r="J46" s="182"/>
      <c r="K46" s="182"/>
      <c r="L46" s="179">
        <f t="shared" si="7"/>
        <v>0</v>
      </c>
      <c r="M46" s="179">
        <f t="shared" si="8"/>
        <v>0</v>
      </c>
      <c r="N46" s="185" t="e">
        <f t="shared" si="5"/>
        <v>#DIV/0!</v>
      </c>
      <c r="O46" s="185" t="e">
        <f t="shared" si="6"/>
        <v>#DIV/0!</v>
      </c>
    </row>
    <row r="47" spans="1:15" ht="11.25" hidden="1" customHeight="1" x14ac:dyDescent="0.25">
      <c r="A47" s="159"/>
      <c r="B47" s="140"/>
      <c r="C47" s="140"/>
      <c r="D47" s="141"/>
      <c r="E47" s="142"/>
      <c r="F47" s="143"/>
      <c r="G47" s="144"/>
      <c r="H47" s="151" t="s">
        <v>68</v>
      </c>
      <c r="I47" s="182"/>
      <c r="J47" s="182"/>
      <c r="K47" s="182"/>
      <c r="L47" s="179">
        <f t="shared" si="7"/>
        <v>0</v>
      </c>
      <c r="M47" s="179">
        <f t="shared" si="8"/>
        <v>0</v>
      </c>
      <c r="N47" s="185" t="e">
        <f t="shared" si="5"/>
        <v>#DIV/0!</v>
      </c>
      <c r="O47" s="185" t="e">
        <f t="shared" si="6"/>
        <v>#DIV/0!</v>
      </c>
    </row>
    <row r="48" spans="1:15" ht="11.25" hidden="1" customHeight="1" x14ac:dyDescent="0.25">
      <c r="A48" s="159"/>
      <c r="B48" s="140"/>
      <c r="C48" s="140"/>
      <c r="D48" s="141"/>
      <c r="E48" s="142"/>
      <c r="F48" s="143"/>
      <c r="G48" s="144"/>
      <c r="H48" s="151" t="s">
        <v>69</v>
      </c>
      <c r="I48" s="182"/>
      <c r="J48" s="182"/>
      <c r="K48" s="182"/>
      <c r="L48" s="179">
        <f t="shared" si="7"/>
        <v>0</v>
      </c>
      <c r="M48" s="179">
        <f t="shared" si="8"/>
        <v>0</v>
      </c>
      <c r="N48" s="185" t="e">
        <f t="shared" si="5"/>
        <v>#DIV/0!</v>
      </c>
      <c r="O48" s="185" t="e">
        <f t="shared" si="6"/>
        <v>#DIV/0!</v>
      </c>
    </row>
    <row r="49" spans="1:15" ht="11.25" hidden="1" customHeight="1" x14ac:dyDescent="0.25">
      <c r="A49" s="159"/>
      <c r="B49" s="140"/>
      <c r="C49" s="140"/>
      <c r="D49" s="141"/>
      <c r="E49" s="142"/>
      <c r="F49" s="143"/>
      <c r="G49" s="144"/>
      <c r="H49" s="151" t="s">
        <v>70</v>
      </c>
      <c r="I49" s="182"/>
      <c r="J49" s="182"/>
      <c r="K49" s="182"/>
      <c r="L49" s="179">
        <f t="shared" si="7"/>
        <v>0</v>
      </c>
      <c r="M49" s="179">
        <f t="shared" si="8"/>
        <v>0</v>
      </c>
      <c r="N49" s="185" t="e">
        <f t="shared" si="5"/>
        <v>#DIV/0!</v>
      </c>
      <c r="O49" s="185" t="e">
        <f t="shared" si="6"/>
        <v>#DIV/0!</v>
      </c>
    </row>
    <row r="50" spans="1:15" ht="11.25" hidden="1" customHeight="1" x14ac:dyDescent="0.25">
      <c r="A50" s="159"/>
      <c r="B50" s="140"/>
      <c r="C50" s="140"/>
      <c r="D50" s="141"/>
      <c r="E50" s="142"/>
      <c r="F50" s="143"/>
      <c r="G50" s="144"/>
      <c r="H50" s="151" t="s">
        <v>71</v>
      </c>
      <c r="I50" s="182"/>
      <c r="J50" s="182"/>
      <c r="K50" s="182"/>
      <c r="L50" s="179">
        <f t="shared" si="7"/>
        <v>0</v>
      </c>
      <c r="M50" s="179">
        <f t="shared" si="8"/>
        <v>0</v>
      </c>
      <c r="N50" s="185" t="e">
        <f t="shared" si="5"/>
        <v>#DIV/0!</v>
      </c>
      <c r="O50" s="185" t="e">
        <f t="shared" si="6"/>
        <v>#DIV/0!</v>
      </c>
    </row>
    <row r="51" spans="1:15" ht="11.25" hidden="1" customHeight="1" x14ac:dyDescent="0.25">
      <c r="A51" s="159"/>
      <c r="B51" s="140"/>
      <c r="C51" s="140"/>
      <c r="D51" s="141"/>
      <c r="E51" s="142"/>
      <c r="F51" s="143"/>
      <c r="G51" s="144"/>
      <c r="H51" s="151" t="s">
        <v>72</v>
      </c>
      <c r="I51" s="182"/>
      <c r="J51" s="182"/>
      <c r="K51" s="182"/>
      <c r="L51" s="179">
        <f t="shared" si="7"/>
        <v>0</v>
      </c>
      <c r="M51" s="179">
        <f t="shared" si="8"/>
        <v>0</v>
      </c>
      <c r="N51" s="185" t="e">
        <f t="shared" si="5"/>
        <v>#DIV/0!</v>
      </c>
      <c r="O51" s="185" t="e">
        <f t="shared" si="6"/>
        <v>#DIV/0!</v>
      </c>
    </row>
    <row r="52" spans="1:15" ht="11.25" hidden="1" customHeight="1" x14ac:dyDescent="0.25">
      <c r="A52" s="159"/>
      <c r="B52" s="140"/>
      <c r="C52" s="140"/>
      <c r="D52" s="141"/>
      <c r="E52" s="142"/>
      <c r="F52" s="143"/>
      <c r="G52" s="144"/>
      <c r="H52" s="151" t="s">
        <v>73</v>
      </c>
      <c r="I52" s="182"/>
      <c r="J52" s="182"/>
      <c r="K52" s="182"/>
      <c r="L52" s="179">
        <f t="shared" si="7"/>
        <v>0</v>
      </c>
      <c r="M52" s="179">
        <f t="shared" si="8"/>
        <v>0</v>
      </c>
      <c r="N52" s="185" t="e">
        <f t="shared" si="5"/>
        <v>#DIV/0!</v>
      </c>
      <c r="O52" s="185" t="e">
        <f t="shared" si="6"/>
        <v>#DIV/0!</v>
      </c>
    </row>
    <row r="53" spans="1:15" ht="11.25" hidden="1" customHeight="1" x14ac:dyDescent="0.25">
      <c r="A53" s="159"/>
      <c r="B53" s="140"/>
      <c r="C53" s="140"/>
      <c r="D53" s="141"/>
      <c r="E53" s="142"/>
      <c r="F53" s="143"/>
      <c r="G53" s="144"/>
      <c r="H53" s="151" t="s">
        <v>74</v>
      </c>
      <c r="I53" s="182"/>
      <c r="J53" s="182"/>
      <c r="K53" s="182"/>
      <c r="L53" s="179">
        <f t="shared" si="7"/>
        <v>0</v>
      </c>
      <c r="M53" s="179">
        <f t="shared" si="8"/>
        <v>0</v>
      </c>
      <c r="N53" s="185" t="e">
        <f t="shared" si="5"/>
        <v>#DIV/0!</v>
      </c>
      <c r="O53" s="185" t="e">
        <f t="shared" si="6"/>
        <v>#DIV/0!</v>
      </c>
    </row>
    <row r="54" spans="1:15" ht="11.25" hidden="1" customHeight="1" x14ac:dyDescent="0.25">
      <c r="A54" s="159"/>
      <c r="B54" s="140"/>
      <c r="C54" s="140"/>
      <c r="D54" s="141"/>
      <c r="E54" s="142"/>
      <c r="F54" s="143"/>
      <c r="G54" s="144"/>
      <c r="H54" s="151" t="s">
        <v>75</v>
      </c>
      <c r="I54" s="182"/>
      <c r="J54" s="182"/>
      <c r="K54" s="182"/>
      <c r="L54" s="179">
        <f t="shared" si="7"/>
        <v>0</v>
      </c>
      <c r="M54" s="179">
        <f t="shared" si="8"/>
        <v>0</v>
      </c>
      <c r="N54" s="185" t="e">
        <f t="shared" si="5"/>
        <v>#DIV/0!</v>
      </c>
      <c r="O54" s="185" t="e">
        <f t="shared" si="6"/>
        <v>#DIV/0!</v>
      </c>
    </row>
    <row r="55" spans="1:15" ht="11.25" hidden="1" customHeight="1" x14ac:dyDescent="0.25">
      <c r="A55" s="159"/>
      <c r="B55" s="140"/>
      <c r="C55" s="140"/>
      <c r="D55" s="141"/>
      <c r="E55" s="142"/>
      <c r="F55" s="143"/>
      <c r="G55" s="144"/>
      <c r="H55" s="151" t="s">
        <v>76</v>
      </c>
      <c r="I55" s="182"/>
      <c r="J55" s="182"/>
      <c r="K55" s="182"/>
      <c r="L55" s="179">
        <f t="shared" si="7"/>
        <v>0</v>
      </c>
      <c r="M55" s="179">
        <f t="shared" si="8"/>
        <v>0</v>
      </c>
      <c r="N55" s="185" t="e">
        <f t="shared" si="5"/>
        <v>#DIV/0!</v>
      </c>
      <c r="O55" s="185" t="e">
        <f t="shared" si="6"/>
        <v>#DIV/0!</v>
      </c>
    </row>
    <row r="56" spans="1:15" ht="11.25" hidden="1" customHeight="1" x14ac:dyDescent="0.25">
      <c r="A56" s="159"/>
      <c r="B56" s="140"/>
      <c r="C56" s="140"/>
      <c r="D56" s="141"/>
      <c r="E56" s="142"/>
      <c r="F56" s="143"/>
      <c r="G56" s="144"/>
      <c r="H56" s="151" t="s">
        <v>77</v>
      </c>
      <c r="I56" s="182"/>
      <c r="J56" s="182"/>
      <c r="K56" s="182"/>
      <c r="L56" s="179">
        <f t="shared" si="7"/>
        <v>0</v>
      </c>
      <c r="M56" s="179">
        <f t="shared" si="8"/>
        <v>0</v>
      </c>
      <c r="N56" s="185" t="e">
        <f t="shared" si="5"/>
        <v>#DIV/0!</v>
      </c>
      <c r="O56" s="185" t="e">
        <f t="shared" si="6"/>
        <v>#DIV/0!</v>
      </c>
    </row>
    <row r="57" spans="1:15" ht="11.25" hidden="1" customHeight="1" x14ac:dyDescent="0.25">
      <c r="A57" s="159"/>
      <c r="B57" s="140"/>
      <c r="C57" s="140"/>
      <c r="D57" s="141"/>
      <c r="E57" s="142"/>
      <c r="F57" s="143"/>
      <c r="G57" s="144"/>
      <c r="H57" s="151" t="s">
        <v>78</v>
      </c>
      <c r="I57" s="182"/>
      <c r="J57" s="182"/>
      <c r="K57" s="182"/>
      <c r="L57" s="179">
        <f t="shared" si="7"/>
        <v>0</v>
      </c>
      <c r="M57" s="179">
        <f t="shared" si="8"/>
        <v>0</v>
      </c>
      <c r="N57" s="185" t="e">
        <f t="shared" si="5"/>
        <v>#DIV/0!</v>
      </c>
      <c r="O57" s="185" t="e">
        <f t="shared" si="6"/>
        <v>#DIV/0!</v>
      </c>
    </row>
    <row r="58" spans="1:15" ht="14.25" hidden="1" customHeight="1" x14ac:dyDescent="0.25">
      <c r="A58" s="159"/>
      <c r="B58" s="140"/>
      <c r="C58" s="140"/>
      <c r="D58" s="141"/>
      <c r="E58" s="142"/>
      <c r="F58" s="143"/>
      <c r="G58" s="144"/>
      <c r="H58" s="160" t="s">
        <v>79</v>
      </c>
      <c r="I58" s="188">
        <v>163399.79999999999</v>
      </c>
      <c r="J58" s="188"/>
      <c r="K58" s="188"/>
      <c r="L58" s="179">
        <f t="shared" si="7"/>
        <v>0</v>
      </c>
      <c r="M58" s="179">
        <f t="shared" si="8"/>
        <v>163399.79999999999</v>
      </c>
      <c r="N58" s="185">
        <f t="shared" si="5"/>
        <v>0</v>
      </c>
      <c r="O58" s="185" t="e">
        <f t="shared" si="6"/>
        <v>#DIV/0!</v>
      </c>
    </row>
    <row r="59" spans="1:15" ht="14.25" hidden="1" customHeight="1" x14ac:dyDescent="0.25">
      <c r="A59" s="159"/>
      <c r="B59" s="140"/>
      <c r="C59" s="140"/>
      <c r="D59" s="141"/>
      <c r="E59" s="142"/>
      <c r="F59" s="143"/>
      <c r="G59" s="144"/>
      <c r="H59" s="160" t="s">
        <v>80</v>
      </c>
      <c r="I59" s="188">
        <v>49887.4</v>
      </c>
      <c r="J59" s="188"/>
      <c r="K59" s="188"/>
      <c r="L59" s="179">
        <f t="shared" si="7"/>
        <v>0</v>
      </c>
      <c r="M59" s="179">
        <f t="shared" si="8"/>
        <v>49887.4</v>
      </c>
      <c r="N59" s="185">
        <f t="shared" si="5"/>
        <v>0</v>
      </c>
      <c r="O59" s="185" t="e">
        <f t="shared" si="6"/>
        <v>#DIV/0!</v>
      </c>
    </row>
    <row r="60" spans="1:15" ht="14.25" hidden="1" customHeight="1" x14ac:dyDescent="0.25">
      <c r="A60" s="159"/>
      <c r="B60" s="140"/>
      <c r="C60" s="140"/>
      <c r="D60" s="141"/>
      <c r="E60" s="142"/>
      <c r="F60" s="143"/>
      <c r="G60" s="144"/>
      <c r="H60" s="160" t="s">
        <v>81</v>
      </c>
      <c r="I60" s="188">
        <v>328297.90000000002</v>
      </c>
      <c r="J60" s="188"/>
      <c r="K60" s="188"/>
      <c r="L60" s="179">
        <f t="shared" si="7"/>
        <v>0</v>
      </c>
      <c r="M60" s="179">
        <f t="shared" si="8"/>
        <v>328297.90000000002</v>
      </c>
      <c r="N60" s="185">
        <f t="shared" si="5"/>
        <v>0</v>
      </c>
      <c r="O60" s="185" t="e">
        <f t="shared" si="6"/>
        <v>#DIV/0!</v>
      </c>
    </row>
    <row r="61" spans="1:15" ht="14.25" hidden="1" customHeight="1" x14ac:dyDescent="0.25">
      <c r="A61" s="159"/>
      <c r="B61" s="140"/>
      <c r="C61" s="140"/>
      <c r="D61" s="141"/>
      <c r="E61" s="142"/>
      <c r="F61" s="143"/>
      <c r="G61" s="144"/>
      <c r="H61" s="160" t="s">
        <v>82</v>
      </c>
      <c r="I61" s="188">
        <v>500</v>
      </c>
      <c r="J61" s="188"/>
      <c r="K61" s="188"/>
      <c r="L61" s="179">
        <f t="shared" si="7"/>
        <v>0</v>
      </c>
      <c r="M61" s="179">
        <f t="shared" si="8"/>
        <v>500</v>
      </c>
      <c r="N61" s="185">
        <f t="shared" si="5"/>
        <v>0</v>
      </c>
      <c r="O61" s="185" t="e">
        <f t="shared" si="6"/>
        <v>#DIV/0!</v>
      </c>
    </row>
    <row r="62" spans="1:15" ht="14.25" hidden="1" customHeight="1" x14ac:dyDescent="0.25">
      <c r="A62" s="159"/>
      <c r="B62" s="140"/>
      <c r="C62" s="140"/>
      <c r="D62" s="141"/>
      <c r="E62" s="142"/>
      <c r="F62" s="143"/>
      <c r="G62" s="144"/>
      <c r="H62" s="161" t="s">
        <v>83</v>
      </c>
      <c r="I62" s="188">
        <v>12611.7</v>
      </c>
      <c r="J62" s="188"/>
      <c r="K62" s="188"/>
      <c r="L62" s="179">
        <f t="shared" si="7"/>
        <v>0</v>
      </c>
      <c r="M62" s="179">
        <f t="shared" si="8"/>
        <v>12611.7</v>
      </c>
      <c r="N62" s="185">
        <f t="shared" si="5"/>
        <v>0</v>
      </c>
      <c r="O62" s="185" t="e">
        <f t="shared" si="6"/>
        <v>#DIV/0!</v>
      </c>
    </row>
    <row r="63" spans="1:15" ht="14.25" hidden="1" customHeight="1" x14ac:dyDescent="0.25">
      <c r="A63" s="159"/>
      <c r="B63" s="140"/>
      <c r="C63" s="140"/>
      <c r="D63" s="141"/>
      <c r="E63" s="142"/>
      <c r="F63" s="143"/>
      <c r="G63" s="144"/>
      <c r="H63" s="162" t="s">
        <v>84</v>
      </c>
      <c r="I63" s="188">
        <v>1245</v>
      </c>
      <c r="J63" s="188"/>
      <c r="K63" s="188"/>
      <c r="L63" s="179">
        <f t="shared" si="7"/>
        <v>0</v>
      </c>
      <c r="M63" s="179">
        <f t="shared" si="8"/>
        <v>1245</v>
      </c>
      <c r="N63" s="185">
        <f t="shared" si="5"/>
        <v>0</v>
      </c>
      <c r="O63" s="185" t="e">
        <f t="shared" si="6"/>
        <v>#DIV/0!</v>
      </c>
    </row>
    <row r="64" spans="1:15" ht="14.25" hidden="1" customHeight="1" x14ac:dyDescent="0.25">
      <c r="A64" s="159"/>
      <c r="B64" s="140"/>
      <c r="C64" s="140"/>
      <c r="D64" s="141"/>
      <c r="E64" s="142"/>
      <c r="F64" s="143"/>
      <c r="G64" s="144"/>
      <c r="H64" s="162" t="s">
        <v>85</v>
      </c>
      <c r="I64" s="188">
        <v>12500</v>
      </c>
      <c r="J64" s="188"/>
      <c r="K64" s="188"/>
      <c r="L64" s="179">
        <f t="shared" si="7"/>
        <v>0</v>
      </c>
      <c r="M64" s="179">
        <f t="shared" si="8"/>
        <v>12500</v>
      </c>
      <c r="N64" s="185">
        <f t="shared" si="5"/>
        <v>0</v>
      </c>
      <c r="O64" s="185" t="e">
        <f t="shared" si="6"/>
        <v>#DIV/0!</v>
      </c>
    </row>
    <row r="65" spans="1:15" ht="27" hidden="1" customHeight="1" x14ac:dyDescent="0.25">
      <c r="A65" s="159"/>
      <c r="B65" s="140"/>
      <c r="C65" s="140"/>
      <c r="D65" s="141"/>
      <c r="E65" s="142"/>
      <c r="F65" s="143"/>
      <c r="G65" s="144"/>
      <c r="H65" s="162" t="s">
        <v>86</v>
      </c>
      <c r="I65" s="188">
        <v>300</v>
      </c>
      <c r="J65" s="188"/>
      <c r="K65" s="188"/>
      <c r="L65" s="179">
        <f t="shared" si="7"/>
        <v>0</v>
      </c>
      <c r="M65" s="179">
        <f t="shared" si="8"/>
        <v>300</v>
      </c>
      <c r="N65" s="185">
        <f t="shared" si="5"/>
        <v>0</v>
      </c>
      <c r="O65" s="185" t="e">
        <f t="shared" si="6"/>
        <v>#DIV/0!</v>
      </c>
    </row>
    <row r="66" spans="1:15" ht="25.5" customHeight="1" x14ac:dyDescent="0.25">
      <c r="A66" s="159" t="s">
        <v>56</v>
      </c>
      <c r="B66" s="140"/>
      <c r="C66" s="140"/>
      <c r="D66" s="141"/>
      <c r="E66" s="142"/>
      <c r="F66" s="156"/>
      <c r="G66" s="144"/>
      <c r="H66" s="157" t="s">
        <v>87</v>
      </c>
      <c r="I66" s="184">
        <f>I68+I69+I70+I71+I72</f>
        <v>373043.17999999993</v>
      </c>
      <c r="J66" s="184">
        <f>J68+J69+J70+J71+J72</f>
        <v>367589.63999999996</v>
      </c>
      <c r="K66" s="184">
        <f>K68+K69+K70+K71+K72</f>
        <v>363459.24999999994</v>
      </c>
      <c r="L66" s="186">
        <f t="shared" si="7"/>
        <v>4130.390000000014</v>
      </c>
      <c r="M66" s="186">
        <f t="shared" si="8"/>
        <v>9583.929999999993</v>
      </c>
      <c r="N66" s="185">
        <f t="shared" si="5"/>
        <v>0.97430879181332308</v>
      </c>
      <c r="O66" s="185">
        <f t="shared" si="6"/>
        <v>0.98876358430558597</v>
      </c>
    </row>
    <row r="67" spans="1:15" ht="26.25" hidden="1" customHeight="1" x14ac:dyDescent="0.25">
      <c r="A67" s="159"/>
      <c r="B67" s="140"/>
      <c r="C67" s="140"/>
      <c r="D67" s="141"/>
      <c r="E67" s="142"/>
      <c r="F67" s="156"/>
      <c r="G67" s="144"/>
      <c r="H67" s="151" t="s">
        <v>88</v>
      </c>
      <c r="I67" s="184"/>
      <c r="J67" s="184"/>
      <c r="K67" s="184"/>
      <c r="L67" s="186">
        <f t="shared" si="7"/>
        <v>0</v>
      </c>
      <c r="M67" s="186">
        <f t="shared" si="8"/>
        <v>0</v>
      </c>
      <c r="N67" s="185" t="e">
        <f t="shared" si="5"/>
        <v>#DIV/0!</v>
      </c>
      <c r="O67" s="185" t="e">
        <f t="shared" si="6"/>
        <v>#DIV/0!</v>
      </c>
    </row>
    <row r="68" spans="1:15" ht="15.75" customHeight="1" x14ac:dyDescent="0.25">
      <c r="A68" s="142"/>
      <c r="B68" s="140"/>
      <c r="C68" s="140"/>
      <c r="D68" s="141"/>
      <c r="E68" s="142"/>
      <c r="F68" s="156"/>
      <c r="G68" s="144"/>
      <c r="H68" s="157" t="s">
        <v>45</v>
      </c>
      <c r="I68" s="184">
        <v>248459.8</v>
      </c>
      <c r="J68" s="184">
        <v>248459.8</v>
      </c>
      <c r="K68" s="184">
        <v>248459.8</v>
      </c>
      <c r="L68" s="186">
        <f t="shared" si="7"/>
        <v>0</v>
      </c>
      <c r="M68" s="186">
        <f t="shared" si="8"/>
        <v>0</v>
      </c>
      <c r="N68" s="185">
        <f t="shared" si="5"/>
        <v>1</v>
      </c>
      <c r="O68" s="185">
        <f t="shared" si="6"/>
        <v>1</v>
      </c>
    </row>
    <row r="69" spans="1:15" ht="15.75" customHeight="1" x14ac:dyDescent="0.25">
      <c r="A69" s="142"/>
      <c r="B69" s="140"/>
      <c r="C69" s="140"/>
      <c r="D69" s="141"/>
      <c r="E69" s="142"/>
      <c r="F69" s="156"/>
      <c r="G69" s="144"/>
      <c r="H69" s="157" t="s">
        <v>46</v>
      </c>
      <c r="I69" s="184">
        <v>73967.360000000001</v>
      </c>
      <c r="J69" s="184">
        <v>71921.17</v>
      </c>
      <c r="K69" s="184">
        <v>71921.17</v>
      </c>
      <c r="L69" s="186">
        <f t="shared" si="7"/>
        <v>0</v>
      </c>
      <c r="M69" s="186">
        <f t="shared" si="8"/>
        <v>2046.1900000000023</v>
      </c>
      <c r="N69" s="185">
        <f t="shared" si="5"/>
        <v>0.97233658197345418</v>
      </c>
      <c r="O69" s="185">
        <f t="shared" si="6"/>
        <v>1</v>
      </c>
    </row>
    <row r="70" spans="1:15" ht="15.75" customHeight="1" x14ac:dyDescent="0.25">
      <c r="A70" s="142"/>
      <c r="B70" s="140"/>
      <c r="C70" s="140"/>
      <c r="D70" s="141"/>
      <c r="E70" s="142"/>
      <c r="F70" s="156"/>
      <c r="G70" s="144"/>
      <c r="H70" s="157" t="s">
        <v>47</v>
      </c>
      <c r="I70" s="184">
        <v>10809.06</v>
      </c>
      <c r="J70" s="184">
        <v>10727</v>
      </c>
      <c r="K70" s="184">
        <v>10727</v>
      </c>
      <c r="L70" s="186">
        <f t="shared" si="7"/>
        <v>0</v>
      </c>
      <c r="M70" s="186">
        <f t="shared" si="8"/>
        <v>82.059999999999491</v>
      </c>
      <c r="N70" s="185">
        <f t="shared" si="5"/>
        <v>0.99240822051131183</v>
      </c>
      <c r="O70" s="185">
        <f t="shared" si="6"/>
        <v>1</v>
      </c>
    </row>
    <row r="71" spans="1:15" ht="15.75" customHeight="1" x14ac:dyDescent="0.25">
      <c r="A71" s="142"/>
      <c r="B71" s="140"/>
      <c r="C71" s="140"/>
      <c r="D71" s="141"/>
      <c r="E71" s="142"/>
      <c r="F71" s="156"/>
      <c r="G71" s="144"/>
      <c r="H71" s="157" t="s">
        <v>48</v>
      </c>
      <c r="I71" s="184">
        <v>14742.24</v>
      </c>
      <c r="J71" s="184">
        <v>14566.6</v>
      </c>
      <c r="K71" s="184">
        <v>14566.6</v>
      </c>
      <c r="L71" s="186">
        <f t="shared" si="7"/>
        <v>0</v>
      </c>
      <c r="M71" s="186">
        <f t="shared" si="8"/>
        <v>175.63999999999942</v>
      </c>
      <c r="N71" s="185">
        <f t="shared" si="5"/>
        <v>0.98808593538024081</v>
      </c>
      <c r="O71" s="185">
        <f t="shared" si="6"/>
        <v>1</v>
      </c>
    </row>
    <row r="72" spans="1:15" ht="30" customHeight="1" x14ac:dyDescent="0.25">
      <c r="A72" s="142"/>
      <c r="B72" s="140"/>
      <c r="C72" s="140"/>
      <c r="D72" s="141"/>
      <c r="E72" s="142"/>
      <c r="F72" s="156"/>
      <c r="G72" s="144"/>
      <c r="H72" s="157" t="s">
        <v>49</v>
      </c>
      <c r="I72" s="187">
        <v>25064.720000000001</v>
      </c>
      <c r="J72" s="184">
        <v>21915.07</v>
      </c>
      <c r="K72" s="184">
        <v>17784.68</v>
      </c>
      <c r="L72" s="186">
        <f t="shared" si="7"/>
        <v>4130.3899999999994</v>
      </c>
      <c r="M72" s="186">
        <f t="shared" si="8"/>
        <v>7280.0400000000009</v>
      </c>
      <c r="N72" s="185">
        <f t="shared" si="5"/>
        <v>0.70955031614157271</v>
      </c>
      <c r="O72" s="185">
        <f t="shared" si="6"/>
        <v>0.81152741013375729</v>
      </c>
    </row>
    <row r="73" spans="1:15" ht="11.25" hidden="1" customHeight="1" x14ac:dyDescent="0.25">
      <c r="A73" s="159"/>
      <c r="B73" s="140"/>
      <c r="C73" s="140"/>
      <c r="D73" s="141"/>
      <c r="E73" s="142"/>
      <c r="F73" s="143"/>
      <c r="G73" s="144"/>
      <c r="H73" s="151"/>
      <c r="I73" s="182"/>
      <c r="J73" s="182"/>
      <c r="K73" s="182"/>
      <c r="L73" s="179">
        <f t="shared" si="7"/>
        <v>0</v>
      </c>
      <c r="M73" s="179">
        <f t="shared" si="8"/>
        <v>0</v>
      </c>
      <c r="N73" s="192"/>
      <c r="O73" s="192"/>
    </row>
    <row r="74" spans="1:15" ht="11.25" hidden="1" customHeight="1" x14ac:dyDescent="0.25">
      <c r="A74" s="159"/>
      <c r="B74" s="140"/>
      <c r="C74" s="140"/>
      <c r="D74" s="141"/>
      <c r="E74" s="142"/>
      <c r="F74" s="143"/>
      <c r="G74" s="144"/>
      <c r="H74" s="151" t="s">
        <v>64</v>
      </c>
      <c r="I74" s="182"/>
      <c r="J74" s="182"/>
      <c r="K74" s="182"/>
      <c r="L74" s="179">
        <f t="shared" si="7"/>
        <v>0</v>
      </c>
      <c r="M74" s="179">
        <f t="shared" si="8"/>
        <v>0</v>
      </c>
      <c r="N74" s="192"/>
      <c r="O74" s="192"/>
    </row>
    <row r="75" spans="1:15" ht="11.25" hidden="1" customHeight="1" x14ac:dyDescent="0.25">
      <c r="A75" s="159"/>
      <c r="B75" s="140"/>
      <c r="C75" s="140"/>
      <c r="D75" s="141"/>
      <c r="E75" s="142"/>
      <c r="F75" s="143"/>
      <c r="G75" s="144"/>
      <c r="H75" s="151" t="s">
        <v>65</v>
      </c>
      <c r="I75" s="182"/>
      <c r="J75" s="182"/>
      <c r="K75" s="182"/>
      <c r="L75" s="179">
        <f t="shared" si="7"/>
        <v>0</v>
      </c>
      <c r="M75" s="179">
        <f t="shared" si="8"/>
        <v>0</v>
      </c>
      <c r="N75" s="192"/>
      <c r="O75" s="192"/>
    </row>
    <row r="76" spans="1:15" ht="11.25" hidden="1" customHeight="1" x14ac:dyDescent="0.25">
      <c r="A76" s="159"/>
      <c r="B76" s="140"/>
      <c r="C76" s="140"/>
      <c r="D76" s="141"/>
      <c r="E76" s="142"/>
      <c r="F76" s="143"/>
      <c r="G76" s="144"/>
      <c r="H76" s="151" t="s">
        <v>66</v>
      </c>
      <c r="I76" s="182"/>
      <c r="J76" s="182"/>
      <c r="K76" s="182"/>
      <c r="L76" s="179">
        <f t="shared" si="7"/>
        <v>0</v>
      </c>
      <c r="M76" s="179">
        <f t="shared" si="8"/>
        <v>0</v>
      </c>
      <c r="N76" s="192"/>
      <c r="O76" s="192"/>
    </row>
    <row r="77" spans="1:15" ht="11.25" hidden="1" customHeight="1" x14ac:dyDescent="0.25">
      <c r="A77" s="159"/>
      <c r="B77" s="140"/>
      <c r="C77" s="140"/>
      <c r="D77" s="141"/>
      <c r="E77" s="142"/>
      <c r="F77" s="143"/>
      <c r="G77" s="144"/>
      <c r="H77" s="151" t="s">
        <v>67</v>
      </c>
      <c r="I77" s="182"/>
      <c r="J77" s="182"/>
      <c r="K77" s="182"/>
      <c r="L77" s="179">
        <f t="shared" si="7"/>
        <v>0</v>
      </c>
      <c r="M77" s="179">
        <f t="shared" si="8"/>
        <v>0</v>
      </c>
      <c r="N77" s="192"/>
      <c r="O77" s="192"/>
    </row>
    <row r="78" spans="1:15" ht="11.25" hidden="1" customHeight="1" x14ac:dyDescent="0.25">
      <c r="A78" s="159"/>
      <c r="B78" s="140"/>
      <c r="C78" s="140"/>
      <c r="D78" s="141"/>
      <c r="E78" s="142"/>
      <c r="F78" s="143"/>
      <c r="G78" s="144"/>
      <c r="H78" s="151" t="s">
        <v>68</v>
      </c>
      <c r="I78" s="182"/>
      <c r="J78" s="182"/>
      <c r="K78" s="182"/>
      <c r="L78" s="179">
        <f t="shared" si="7"/>
        <v>0</v>
      </c>
      <c r="M78" s="179">
        <f t="shared" si="8"/>
        <v>0</v>
      </c>
      <c r="N78" s="192"/>
      <c r="O78" s="192"/>
    </row>
    <row r="79" spans="1:15" ht="11.25" hidden="1" customHeight="1" x14ac:dyDescent="0.25">
      <c r="A79" s="159"/>
      <c r="B79" s="140"/>
      <c r="C79" s="140"/>
      <c r="D79" s="141"/>
      <c r="E79" s="142"/>
      <c r="F79" s="143"/>
      <c r="G79" s="144"/>
      <c r="H79" s="151" t="s">
        <v>69</v>
      </c>
      <c r="I79" s="182"/>
      <c r="J79" s="182"/>
      <c r="K79" s="182"/>
      <c r="L79" s="179">
        <f t="shared" ref="L79:L142" si="11">J79-K79</f>
        <v>0</v>
      </c>
      <c r="M79" s="179">
        <f t="shared" ref="M79:M142" si="12">I79-K79</f>
        <v>0</v>
      </c>
      <c r="N79" s="192"/>
      <c r="O79" s="192"/>
    </row>
    <row r="80" spans="1:15" ht="11.25" hidden="1" customHeight="1" x14ac:dyDescent="0.25">
      <c r="A80" s="159"/>
      <c r="B80" s="140"/>
      <c r="C80" s="140"/>
      <c r="D80" s="141"/>
      <c r="E80" s="142"/>
      <c r="F80" s="143"/>
      <c r="G80" s="144"/>
      <c r="H80" s="151" t="s">
        <v>70</v>
      </c>
      <c r="I80" s="182"/>
      <c r="J80" s="182"/>
      <c r="K80" s="182"/>
      <c r="L80" s="179">
        <f t="shared" si="11"/>
        <v>0</v>
      </c>
      <c r="M80" s="179">
        <f t="shared" si="12"/>
        <v>0</v>
      </c>
      <c r="N80" s="192"/>
      <c r="O80" s="192"/>
    </row>
    <row r="81" spans="1:15" ht="11.25" hidden="1" customHeight="1" x14ac:dyDescent="0.25">
      <c r="A81" s="159"/>
      <c r="B81" s="140"/>
      <c r="C81" s="140"/>
      <c r="D81" s="141"/>
      <c r="E81" s="142"/>
      <c r="F81" s="143"/>
      <c r="G81" s="144"/>
      <c r="H81" s="151" t="s">
        <v>71</v>
      </c>
      <c r="I81" s="182"/>
      <c r="J81" s="182"/>
      <c r="K81" s="182"/>
      <c r="L81" s="179">
        <f t="shared" si="11"/>
        <v>0</v>
      </c>
      <c r="M81" s="179">
        <f t="shared" si="12"/>
        <v>0</v>
      </c>
      <c r="N81" s="192"/>
      <c r="O81" s="192"/>
    </row>
    <row r="82" spans="1:15" ht="11.25" hidden="1" customHeight="1" x14ac:dyDescent="0.25">
      <c r="A82" s="159"/>
      <c r="B82" s="140"/>
      <c r="C82" s="140"/>
      <c r="D82" s="141"/>
      <c r="E82" s="142"/>
      <c r="F82" s="143"/>
      <c r="G82" s="144"/>
      <c r="H82" s="151" t="s">
        <v>72</v>
      </c>
      <c r="I82" s="182"/>
      <c r="J82" s="182"/>
      <c r="K82" s="182"/>
      <c r="L82" s="179">
        <f t="shared" si="11"/>
        <v>0</v>
      </c>
      <c r="M82" s="179">
        <f t="shared" si="12"/>
        <v>0</v>
      </c>
      <c r="N82" s="192"/>
      <c r="O82" s="192"/>
    </row>
    <row r="83" spans="1:15" ht="11.25" hidden="1" customHeight="1" x14ac:dyDescent="0.25">
      <c r="A83" s="159"/>
      <c r="B83" s="140"/>
      <c r="C83" s="140"/>
      <c r="D83" s="141"/>
      <c r="E83" s="142"/>
      <c r="F83" s="143"/>
      <c r="G83" s="144"/>
      <c r="H83" s="151" t="s">
        <v>73</v>
      </c>
      <c r="I83" s="182"/>
      <c r="J83" s="182"/>
      <c r="K83" s="182"/>
      <c r="L83" s="179">
        <f t="shared" si="11"/>
        <v>0</v>
      </c>
      <c r="M83" s="179">
        <f t="shared" si="12"/>
        <v>0</v>
      </c>
      <c r="N83" s="192"/>
      <c r="O83" s="192"/>
    </row>
    <row r="84" spans="1:15" ht="11.25" hidden="1" customHeight="1" x14ac:dyDescent="0.25">
      <c r="A84" s="159"/>
      <c r="B84" s="140"/>
      <c r="C84" s="140"/>
      <c r="D84" s="141"/>
      <c r="E84" s="142"/>
      <c r="F84" s="143"/>
      <c r="G84" s="144"/>
      <c r="H84" s="151" t="s">
        <v>74</v>
      </c>
      <c r="I84" s="182"/>
      <c r="J84" s="182"/>
      <c r="K84" s="182"/>
      <c r="L84" s="179">
        <f t="shared" si="11"/>
        <v>0</v>
      </c>
      <c r="M84" s="179">
        <f t="shared" si="12"/>
        <v>0</v>
      </c>
      <c r="N84" s="192"/>
      <c r="O84" s="192"/>
    </row>
    <row r="85" spans="1:15" ht="11.25" hidden="1" customHeight="1" x14ac:dyDescent="0.25">
      <c r="A85" s="159"/>
      <c r="B85" s="140"/>
      <c r="C85" s="140"/>
      <c r="D85" s="141"/>
      <c r="E85" s="142"/>
      <c r="F85" s="143"/>
      <c r="G85" s="144"/>
      <c r="H85" s="151" t="s">
        <v>75</v>
      </c>
      <c r="I85" s="182"/>
      <c r="J85" s="182"/>
      <c r="K85" s="182"/>
      <c r="L85" s="179">
        <f t="shared" si="11"/>
        <v>0</v>
      </c>
      <c r="M85" s="179">
        <f t="shared" si="12"/>
        <v>0</v>
      </c>
      <c r="N85" s="192"/>
      <c r="O85" s="192"/>
    </row>
    <row r="86" spans="1:15" ht="11.25" hidden="1" customHeight="1" x14ac:dyDescent="0.25">
      <c r="A86" s="159"/>
      <c r="B86" s="140"/>
      <c r="C86" s="140"/>
      <c r="D86" s="141"/>
      <c r="E86" s="142"/>
      <c r="F86" s="143"/>
      <c r="G86" s="144"/>
      <c r="H86" s="151" t="s">
        <v>76</v>
      </c>
      <c r="I86" s="182"/>
      <c r="J86" s="182"/>
      <c r="K86" s="182"/>
      <c r="L86" s="179">
        <f t="shared" si="11"/>
        <v>0</v>
      </c>
      <c r="M86" s="179">
        <f t="shared" si="12"/>
        <v>0</v>
      </c>
      <c r="N86" s="192"/>
      <c r="O86" s="192"/>
    </row>
    <row r="87" spans="1:15" ht="11.25" hidden="1" customHeight="1" x14ac:dyDescent="0.25">
      <c r="A87" s="159"/>
      <c r="B87" s="140"/>
      <c r="C87" s="140"/>
      <c r="D87" s="141"/>
      <c r="E87" s="142"/>
      <c r="F87" s="143"/>
      <c r="G87" s="144"/>
      <c r="H87" s="151" t="s">
        <v>77</v>
      </c>
      <c r="I87" s="182"/>
      <c r="J87" s="182"/>
      <c r="K87" s="182"/>
      <c r="L87" s="179">
        <f t="shared" si="11"/>
        <v>0</v>
      </c>
      <c r="M87" s="179">
        <f t="shared" si="12"/>
        <v>0</v>
      </c>
      <c r="N87" s="192"/>
      <c r="O87" s="192"/>
    </row>
    <row r="88" spans="1:15" ht="11.25" hidden="1" customHeight="1" x14ac:dyDescent="0.25">
      <c r="A88" s="159"/>
      <c r="B88" s="140"/>
      <c r="C88" s="140"/>
      <c r="D88" s="141"/>
      <c r="E88" s="142"/>
      <c r="F88" s="143"/>
      <c r="G88" s="144"/>
      <c r="H88" s="151" t="s">
        <v>78</v>
      </c>
      <c r="I88" s="182"/>
      <c r="J88" s="182"/>
      <c r="K88" s="182"/>
      <c r="L88" s="179">
        <f t="shared" si="11"/>
        <v>0</v>
      </c>
      <c r="M88" s="179">
        <f t="shared" si="12"/>
        <v>0</v>
      </c>
      <c r="N88" s="192"/>
      <c r="O88" s="192"/>
    </row>
    <row r="89" spans="1:15" ht="14.25" hidden="1" customHeight="1" x14ac:dyDescent="0.25">
      <c r="A89" s="159"/>
      <c r="B89" s="140"/>
      <c r="C89" s="140"/>
      <c r="D89" s="141"/>
      <c r="E89" s="142"/>
      <c r="F89" s="143"/>
      <c r="G89" s="144"/>
      <c r="H89" s="160" t="s">
        <v>79</v>
      </c>
      <c r="I89" s="188">
        <v>163399.79999999999</v>
      </c>
      <c r="J89" s="188"/>
      <c r="K89" s="188"/>
      <c r="L89" s="179">
        <f t="shared" si="11"/>
        <v>0</v>
      </c>
      <c r="M89" s="179">
        <f t="shared" si="12"/>
        <v>163399.79999999999</v>
      </c>
      <c r="N89" s="193"/>
      <c r="O89" s="193"/>
    </row>
    <row r="90" spans="1:15" ht="14.25" hidden="1" customHeight="1" x14ac:dyDescent="0.25">
      <c r="A90" s="159"/>
      <c r="B90" s="140"/>
      <c r="C90" s="140"/>
      <c r="D90" s="141"/>
      <c r="E90" s="142"/>
      <c r="F90" s="143"/>
      <c r="G90" s="144"/>
      <c r="H90" s="160" t="s">
        <v>80</v>
      </c>
      <c r="I90" s="188">
        <v>49887.4</v>
      </c>
      <c r="J90" s="188"/>
      <c r="K90" s="188"/>
      <c r="L90" s="179">
        <f t="shared" si="11"/>
        <v>0</v>
      </c>
      <c r="M90" s="179">
        <f t="shared" si="12"/>
        <v>49887.4</v>
      </c>
      <c r="N90" s="193"/>
      <c r="O90" s="193"/>
    </row>
    <row r="91" spans="1:15" ht="14.25" hidden="1" customHeight="1" x14ac:dyDescent="0.25">
      <c r="A91" s="159"/>
      <c r="B91" s="140"/>
      <c r="C91" s="140"/>
      <c r="D91" s="141"/>
      <c r="E91" s="142"/>
      <c r="F91" s="143"/>
      <c r="G91" s="144"/>
      <c r="H91" s="160" t="s">
        <v>81</v>
      </c>
      <c r="I91" s="188">
        <v>328297.90000000002</v>
      </c>
      <c r="J91" s="188"/>
      <c r="K91" s="188"/>
      <c r="L91" s="179">
        <f t="shared" si="11"/>
        <v>0</v>
      </c>
      <c r="M91" s="179">
        <f t="shared" si="12"/>
        <v>328297.90000000002</v>
      </c>
      <c r="N91" s="193"/>
      <c r="O91" s="193"/>
    </row>
    <row r="92" spans="1:15" ht="14.25" hidden="1" customHeight="1" x14ac:dyDescent="0.25">
      <c r="A92" s="159"/>
      <c r="B92" s="140"/>
      <c r="C92" s="140"/>
      <c r="D92" s="141"/>
      <c r="E92" s="142"/>
      <c r="F92" s="143"/>
      <c r="G92" s="144"/>
      <c r="H92" s="160" t="s">
        <v>82</v>
      </c>
      <c r="I92" s="188">
        <v>500</v>
      </c>
      <c r="J92" s="188"/>
      <c r="K92" s="188"/>
      <c r="L92" s="179">
        <f t="shared" si="11"/>
        <v>0</v>
      </c>
      <c r="M92" s="179">
        <f t="shared" si="12"/>
        <v>500</v>
      </c>
      <c r="N92" s="193"/>
      <c r="O92" s="193"/>
    </row>
    <row r="93" spans="1:15" ht="14.25" hidden="1" customHeight="1" x14ac:dyDescent="0.25">
      <c r="A93" s="159"/>
      <c r="B93" s="140"/>
      <c r="C93" s="140"/>
      <c r="D93" s="141"/>
      <c r="E93" s="142"/>
      <c r="F93" s="143"/>
      <c r="G93" s="144"/>
      <c r="H93" s="161" t="s">
        <v>83</v>
      </c>
      <c r="I93" s="188">
        <v>12611.7</v>
      </c>
      <c r="J93" s="188"/>
      <c r="K93" s="188"/>
      <c r="L93" s="179">
        <f t="shared" si="11"/>
        <v>0</v>
      </c>
      <c r="M93" s="179">
        <f t="shared" si="12"/>
        <v>12611.7</v>
      </c>
      <c r="N93" s="193"/>
      <c r="O93" s="193"/>
    </row>
    <row r="94" spans="1:15" ht="14.25" hidden="1" customHeight="1" x14ac:dyDescent="0.25">
      <c r="A94" s="159"/>
      <c r="B94" s="140"/>
      <c r="C94" s="140"/>
      <c r="D94" s="141"/>
      <c r="E94" s="142"/>
      <c r="F94" s="143"/>
      <c r="G94" s="144"/>
      <c r="H94" s="162" t="s">
        <v>84</v>
      </c>
      <c r="I94" s="188">
        <v>1245</v>
      </c>
      <c r="J94" s="188"/>
      <c r="K94" s="188"/>
      <c r="L94" s="179">
        <f t="shared" si="11"/>
        <v>0</v>
      </c>
      <c r="M94" s="179">
        <f t="shared" si="12"/>
        <v>1245</v>
      </c>
      <c r="N94" s="193"/>
      <c r="O94" s="193"/>
    </row>
    <row r="95" spans="1:15" ht="14.25" hidden="1" customHeight="1" x14ac:dyDescent="0.25">
      <c r="A95" s="159"/>
      <c r="B95" s="140"/>
      <c r="C95" s="140"/>
      <c r="D95" s="141"/>
      <c r="E95" s="142"/>
      <c r="F95" s="143"/>
      <c r="G95" s="144"/>
      <c r="H95" s="162" t="s">
        <v>85</v>
      </c>
      <c r="I95" s="188">
        <v>12500</v>
      </c>
      <c r="J95" s="188"/>
      <c r="K95" s="188"/>
      <c r="L95" s="179">
        <f t="shared" si="11"/>
        <v>0</v>
      </c>
      <c r="M95" s="179">
        <f t="shared" si="12"/>
        <v>12500</v>
      </c>
      <c r="N95" s="193"/>
      <c r="O95" s="193"/>
    </row>
    <row r="96" spans="1:15" ht="27" hidden="1" customHeight="1" x14ac:dyDescent="0.25">
      <c r="A96" s="159"/>
      <c r="B96" s="140"/>
      <c r="C96" s="140"/>
      <c r="D96" s="141"/>
      <c r="E96" s="142"/>
      <c r="F96" s="143"/>
      <c r="G96" s="144"/>
      <c r="H96" s="162" t="s">
        <v>86</v>
      </c>
      <c r="I96" s="188">
        <v>300</v>
      </c>
      <c r="J96" s="188"/>
      <c r="K96" s="188"/>
      <c r="L96" s="179">
        <f t="shared" si="11"/>
        <v>0</v>
      </c>
      <c r="M96" s="179">
        <f t="shared" si="12"/>
        <v>300</v>
      </c>
      <c r="N96" s="193"/>
      <c r="O96" s="193"/>
    </row>
    <row r="97" spans="1:15" ht="11.25" hidden="1" customHeight="1" x14ac:dyDescent="0.25">
      <c r="A97" s="159"/>
      <c r="B97" s="140"/>
      <c r="C97" s="140"/>
      <c r="D97" s="141"/>
      <c r="E97" s="142"/>
      <c r="F97" s="143"/>
      <c r="G97" s="144"/>
      <c r="H97" s="151"/>
      <c r="I97" s="182"/>
      <c r="J97" s="182"/>
      <c r="K97" s="182"/>
      <c r="L97" s="179">
        <f t="shared" si="11"/>
        <v>0</v>
      </c>
      <c r="M97" s="179">
        <f t="shared" si="12"/>
        <v>0</v>
      </c>
      <c r="N97" s="192"/>
      <c r="O97" s="192"/>
    </row>
    <row r="98" spans="1:15" ht="11.25" hidden="1" customHeight="1" x14ac:dyDescent="0.25">
      <c r="A98" s="159"/>
      <c r="B98" s="140"/>
      <c r="C98" s="140"/>
      <c r="D98" s="141"/>
      <c r="E98" s="142"/>
      <c r="F98" s="143"/>
      <c r="G98" s="144"/>
      <c r="H98" s="151"/>
      <c r="I98" s="182"/>
      <c r="J98" s="182"/>
      <c r="K98" s="182"/>
      <c r="L98" s="179">
        <f t="shared" si="11"/>
        <v>0</v>
      </c>
      <c r="M98" s="179">
        <f t="shared" si="12"/>
        <v>0</v>
      </c>
      <c r="N98" s="192"/>
      <c r="O98" s="192"/>
    </row>
    <row r="99" spans="1:15" ht="11.25" hidden="1" customHeight="1" x14ac:dyDescent="0.25">
      <c r="A99" s="159"/>
      <c r="B99" s="140"/>
      <c r="C99" s="140"/>
      <c r="D99" s="141"/>
      <c r="E99" s="142"/>
      <c r="F99" s="143"/>
      <c r="G99" s="144"/>
      <c r="H99" s="151" t="s">
        <v>89</v>
      </c>
      <c r="I99" s="182"/>
      <c r="J99" s="182"/>
      <c r="K99" s="182"/>
      <c r="L99" s="179">
        <f t="shared" si="11"/>
        <v>0</v>
      </c>
      <c r="M99" s="179">
        <f t="shared" si="12"/>
        <v>0</v>
      </c>
      <c r="N99" s="192"/>
      <c r="O99" s="192"/>
    </row>
    <row r="100" spans="1:15" ht="11.25" hidden="1" customHeight="1" x14ac:dyDescent="0.25">
      <c r="A100" s="159"/>
      <c r="B100" s="140"/>
      <c r="C100" s="140"/>
      <c r="D100" s="141"/>
      <c r="E100" s="142"/>
      <c r="F100" s="143"/>
      <c r="G100" s="144"/>
      <c r="H100" s="151" t="s">
        <v>90</v>
      </c>
      <c r="I100" s="182"/>
      <c r="J100" s="182"/>
      <c r="K100" s="182"/>
      <c r="L100" s="179">
        <f t="shared" si="11"/>
        <v>0</v>
      </c>
      <c r="M100" s="179">
        <f t="shared" si="12"/>
        <v>0</v>
      </c>
      <c r="N100" s="192"/>
      <c r="O100" s="192"/>
    </row>
    <row r="101" spans="1:15" ht="11.25" hidden="1" customHeight="1" x14ac:dyDescent="0.25">
      <c r="A101" s="159"/>
      <c r="B101" s="140"/>
      <c r="C101" s="140"/>
      <c r="D101" s="141"/>
      <c r="E101" s="142"/>
      <c r="F101" s="143"/>
      <c r="G101" s="144"/>
      <c r="H101" s="151" t="s">
        <v>91</v>
      </c>
      <c r="I101" s="182"/>
      <c r="J101" s="182"/>
      <c r="K101" s="182"/>
      <c r="L101" s="179">
        <f t="shared" si="11"/>
        <v>0</v>
      </c>
      <c r="M101" s="179">
        <f t="shared" si="12"/>
        <v>0</v>
      </c>
      <c r="N101" s="192"/>
      <c r="O101" s="192"/>
    </row>
    <row r="102" spans="1:15" ht="11.25" hidden="1" customHeight="1" x14ac:dyDescent="0.25">
      <c r="A102" s="159"/>
      <c r="B102" s="140"/>
      <c r="C102" s="140"/>
      <c r="D102" s="141"/>
      <c r="E102" s="142"/>
      <c r="F102" s="143"/>
      <c r="G102" s="144"/>
      <c r="H102" s="151" t="s">
        <v>92</v>
      </c>
      <c r="I102" s="182"/>
      <c r="J102" s="182"/>
      <c r="K102" s="182"/>
      <c r="L102" s="179">
        <f t="shared" si="11"/>
        <v>0</v>
      </c>
      <c r="M102" s="179">
        <f t="shared" si="12"/>
        <v>0</v>
      </c>
      <c r="N102" s="192"/>
      <c r="O102" s="192"/>
    </row>
    <row r="103" spans="1:15" ht="11.25" hidden="1" customHeight="1" x14ac:dyDescent="0.25">
      <c r="A103" s="159"/>
      <c r="B103" s="140"/>
      <c r="C103" s="140"/>
      <c r="D103" s="141"/>
      <c r="E103" s="142"/>
      <c r="F103" s="143"/>
      <c r="G103" s="144"/>
      <c r="H103" s="151" t="s">
        <v>93</v>
      </c>
      <c r="I103" s="182"/>
      <c r="J103" s="182"/>
      <c r="K103" s="182"/>
      <c r="L103" s="179">
        <f t="shared" si="11"/>
        <v>0</v>
      </c>
      <c r="M103" s="179">
        <f t="shared" si="12"/>
        <v>0</v>
      </c>
      <c r="N103" s="192"/>
      <c r="O103" s="192"/>
    </row>
    <row r="104" spans="1:15" ht="11.25" hidden="1" customHeight="1" x14ac:dyDescent="0.25">
      <c r="A104" s="159"/>
      <c r="B104" s="140"/>
      <c r="C104" s="140"/>
      <c r="D104" s="141"/>
      <c r="E104" s="142"/>
      <c r="F104" s="143"/>
      <c r="G104" s="144"/>
      <c r="H104" s="151" t="s">
        <v>94</v>
      </c>
      <c r="I104" s="182"/>
      <c r="J104" s="182"/>
      <c r="K104" s="182"/>
      <c r="L104" s="179">
        <f t="shared" si="11"/>
        <v>0</v>
      </c>
      <c r="M104" s="179">
        <f t="shared" si="12"/>
        <v>0</v>
      </c>
      <c r="N104" s="192"/>
      <c r="O104" s="192"/>
    </row>
    <row r="105" spans="1:15" ht="11.25" hidden="1" customHeight="1" x14ac:dyDescent="0.25">
      <c r="A105" s="159"/>
      <c r="B105" s="140"/>
      <c r="C105" s="140"/>
      <c r="D105" s="141"/>
      <c r="E105" s="142"/>
      <c r="F105" s="143"/>
      <c r="G105" s="144"/>
      <c r="H105" s="151" t="s">
        <v>95</v>
      </c>
      <c r="I105" s="182"/>
      <c r="J105" s="182"/>
      <c r="K105" s="182"/>
      <c r="L105" s="179">
        <f t="shared" si="11"/>
        <v>0</v>
      </c>
      <c r="M105" s="179">
        <f t="shared" si="12"/>
        <v>0</v>
      </c>
      <c r="N105" s="192"/>
      <c r="O105" s="192"/>
    </row>
    <row r="106" spans="1:15" ht="11.25" hidden="1" customHeight="1" x14ac:dyDescent="0.25">
      <c r="A106" s="159"/>
      <c r="B106" s="140"/>
      <c r="C106" s="140"/>
      <c r="D106" s="141"/>
      <c r="E106" s="142"/>
      <c r="F106" s="143"/>
      <c r="G106" s="144"/>
      <c r="H106" s="151" t="s">
        <v>96</v>
      </c>
      <c r="I106" s="182"/>
      <c r="J106" s="182"/>
      <c r="K106" s="182"/>
      <c r="L106" s="179">
        <f t="shared" si="11"/>
        <v>0</v>
      </c>
      <c r="M106" s="179">
        <f t="shared" si="12"/>
        <v>0</v>
      </c>
      <c r="N106" s="192"/>
      <c r="O106" s="192"/>
    </row>
    <row r="107" spans="1:15" ht="11.25" hidden="1" customHeight="1" x14ac:dyDescent="0.25">
      <c r="A107" s="159"/>
      <c r="B107" s="140"/>
      <c r="C107" s="140"/>
      <c r="D107" s="141"/>
      <c r="E107" s="142"/>
      <c r="F107" s="143"/>
      <c r="G107" s="144"/>
      <c r="H107" s="151" t="s">
        <v>97</v>
      </c>
      <c r="I107" s="182"/>
      <c r="J107" s="182"/>
      <c r="K107" s="182"/>
      <c r="L107" s="179">
        <f t="shared" si="11"/>
        <v>0</v>
      </c>
      <c r="M107" s="179">
        <f t="shared" si="12"/>
        <v>0</v>
      </c>
      <c r="N107" s="192"/>
      <c r="O107" s="192"/>
    </row>
    <row r="108" spans="1:15" ht="11.25" hidden="1" customHeight="1" x14ac:dyDescent="0.25">
      <c r="A108" s="159"/>
      <c r="B108" s="140"/>
      <c r="C108" s="140"/>
      <c r="D108" s="141"/>
      <c r="E108" s="142"/>
      <c r="F108" s="143"/>
      <c r="G108" s="144"/>
      <c r="H108" s="151" t="s">
        <v>98</v>
      </c>
      <c r="I108" s="182"/>
      <c r="J108" s="182"/>
      <c r="K108" s="182"/>
      <c r="L108" s="179">
        <f t="shared" si="11"/>
        <v>0</v>
      </c>
      <c r="M108" s="179">
        <f t="shared" si="12"/>
        <v>0</v>
      </c>
      <c r="N108" s="192"/>
      <c r="O108" s="192"/>
    </row>
    <row r="109" spans="1:15" ht="11.25" hidden="1" customHeight="1" x14ac:dyDescent="0.25">
      <c r="A109" s="159"/>
      <c r="B109" s="140"/>
      <c r="C109" s="140"/>
      <c r="D109" s="141"/>
      <c r="E109" s="142"/>
      <c r="F109" s="143"/>
      <c r="G109" s="144"/>
      <c r="H109" s="151" t="s">
        <v>99</v>
      </c>
      <c r="I109" s="182"/>
      <c r="J109" s="182"/>
      <c r="K109" s="182"/>
      <c r="L109" s="179">
        <f t="shared" si="11"/>
        <v>0</v>
      </c>
      <c r="M109" s="179">
        <f t="shared" si="12"/>
        <v>0</v>
      </c>
      <c r="N109" s="192"/>
      <c r="O109" s="192"/>
    </row>
    <row r="110" spans="1:15" ht="11.25" hidden="1" customHeight="1" x14ac:dyDescent="0.25">
      <c r="A110" s="159"/>
      <c r="B110" s="140"/>
      <c r="C110" s="140"/>
      <c r="D110" s="141"/>
      <c r="E110" s="142"/>
      <c r="F110" s="143"/>
      <c r="G110" s="144"/>
      <c r="H110" s="151" t="s">
        <v>100</v>
      </c>
      <c r="I110" s="182"/>
      <c r="J110" s="182"/>
      <c r="K110" s="182"/>
      <c r="L110" s="179">
        <f t="shared" si="11"/>
        <v>0</v>
      </c>
      <c r="M110" s="179">
        <f t="shared" si="12"/>
        <v>0</v>
      </c>
      <c r="N110" s="192"/>
      <c r="O110" s="192"/>
    </row>
    <row r="111" spans="1:15" ht="11.25" hidden="1" customHeight="1" x14ac:dyDescent="0.25">
      <c r="A111" s="159"/>
      <c r="B111" s="140"/>
      <c r="C111" s="140"/>
      <c r="D111" s="141"/>
      <c r="E111" s="142"/>
      <c r="F111" s="143"/>
      <c r="G111" s="144"/>
      <c r="H111" s="151" t="s">
        <v>101</v>
      </c>
      <c r="I111" s="182"/>
      <c r="J111" s="182"/>
      <c r="K111" s="182"/>
      <c r="L111" s="179">
        <f t="shared" si="11"/>
        <v>0</v>
      </c>
      <c r="M111" s="179">
        <f t="shared" si="12"/>
        <v>0</v>
      </c>
      <c r="N111" s="192"/>
      <c r="O111" s="192"/>
    </row>
    <row r="112" spans="1:15" ht="11.25" hidden="1" customHeight="1" x14ac:dyDescent="0.25">
      <c r="A112" s="159"/>
      <c r="B112" s="140"/>
      <c r="C112" s="140"/>
      <c r="D112" s="141"/>
      <c r="E112" s="142"/>
      <c r="F112" s="143"/>
      <c r="G112" s="144"/>
      <c r="H112" s="151" t="s">
        <v>102</v>
      </c>
      <c r="I112" s="182"/>
      <c r="J112" s="182"/>
      <c r="K112" s="182"/>
      <c r="L112" s="179">
        <f t="shared" si="11"/>
        <v>0</v>
      </c>
      <c r="M112" s="179">
        <f t="shared" si="12"/>
        <v>0</v>
      </c>
      <c r="N112" s="192"/>
      <c r="O112" s="192"/>
    </row>
    <row r="113" spans="1:15" ht="11.25" hidden="1" customHeight="1" x14ac:dyDescent="0.25">
      <c r="A113" s="159"/>
      <c r="B113" s="140"/>
      <c r="C113" s="140"/>
      <c r="D113" s="141"/>
      <c r="E113" s="142"/>
      <c r="F113" s="143"/>
      <c r="G113" s="144"/>
      <c r="H113" s="151" t="s">
        <v>103</v>
      </c>
      <c r="I113" s="182"/>
      <c r="J113" s="182"/>
      <c r="K113" s="182"/>
      <c r="L113" s="179">
        <f t="shared" si="11"/>
        <v>0</v>
      </c>
      <c r="M113" s="179">
        <f t="shared" si="12"/>
        <v>0</v>
      </c>
      <c r="N113" s="192"/>
      <c r="O113" s="192"/>
    </row>
    <row r="114" spans="1:15" ht="11.25" hidden="1" customHeight="1" x14ac:dyDescent="0.25">
      <c r="A114" s="159"/>
      <c r="B114" s="140"/>
      <c r="C114" s="140"/>
      <c r="D114" s="141"/>
      <c r="E114" s="142"/>
      <c r="F114" s="143"/>
      <c r="G114" s="144"/>
      <c r="H114" s="151" t="s">
        <v>104</v>
      </c>
      <c r="I114" s="182"/>
      <c r="J114" s="182"/>
      <c r="K114" s="182"/>
      <c r="L114" s="179">
        <f t="shared" si="11"/>
        <v>0</v>
      </c>
      <c r="M114" s="179">
        <f t="shared" si="12"/>
        <v>0</v>
      </c>
      <c r="N114" s="192"/>
      <c r="O114" s="192"/>
    </row>
    <row r="115" spans="1:15" ht="11.25" hidden="1" customHeight="1" x14ac:dyDescent="0.25">
      <c r="A115" s="159"/>
      <c r="B115" s="140"/>
      <c r="C115" s="140"/>
      <c r="D115" s="141"/>
      <c r="E115" s="142"/>
      <c r="F115" s="143"/>
      <c r="G115" s="144"/>
      <c r="H115" s="151" t="s">
        <v>105</v>
      </c>
      <c r="I115" s="182"/>
      <c r="J115" s="182"/>
      <c r="K115" s="182"/>
      <c r="L115" s="179">
        <f t="shared" si="11"/>
        <v>0</v>
      </c>
      <c r="M115" s="179">
        <f t="shared" si="12"/>
        <v>0</v>
      </c>
      <c r="N115" s="192"/>
      <c r="O115" s="192"/>
    </row>
    <row r="116" spans="1:15" ht="11.25" hidden="1" customHeight="1" x14ac:dyDescent="0.25">
      <c r="A116" s="159"/>
      <c r="B116" s="140"/>
      <c r="C116" s="140"/>
      <c r="D116" s="141"/>
      <c r="E116" s="142"/>
      <c r="F116" s="143"/>
      <c r="G116" s="144"/>
      <c r="H116" s="151" t="s">
        <v>106</v>
      </c>
      <c r="I116" s="182"/>
      <c r="J116" s="182"/>
      <c r="K116" s="182"/>
      <c r="L116" s="179">
        <f t="shared" si="11"/>
        <v>0</v>
      </c>
      <c r="M116" s="179">
        <f t="shared" si="12"/>
        <v>0</v>
      </c>
      <c r="N116" s="192"/>
      <c r="O116" s="192"/>
    </row>
    <row r="117" spans="1:15" ht="11.25" hidden="1" customHeight="1" x14ac:dyDescent="0.25">
      <c r="A117" s="159"/>
      <c r="B117" s="140"/>
      <c r="C117" s="140"/>
      <c r="D117" s="141"/>
      <c r="E117" s="142"/>
      <c r="F117" s="143"/>
      <c r="G117" s="144"/>
      <c r="H117" s="151" t="s">
        <v>107</v>
      </c>
      <c r="I117" s="182"/>
      <c r="J117" s="182"/>
      <c r="K117" s="182"/>
      <c r="L117" s="179">
        <f t="shared" si="11"/>
        <v>0</v>
      </c>
      <c r="M117" s="179">
        <f t="shared" si="12"/>
        <v>0</v>
      </c>
      <c r="N117" s="192"/>
      <c r="O117" s="192"/>
    </row>
    <row r="118" spans="1:15" ht="11.25" hidden="1" customHeight="1" x14ac:dyDescent="0.25">
      <c r="A118" s="159"/>
      <c r="B118" s="140"/>
      <c r="C118" s="140"/>
      <c r="D118" s="141"/>
      <c r="E118" s="142"/>
      <c r="F118" s="143"/>
      <c r="G118" s="144"/>
      <c r="H118" s="151" t="s">
        <v>108</v>
      </c>
      <c r="I118" s="182"/>
      <c r="J118" s="182"/>
      <c r="K118" s="182"/>
      <c r="L118" s="179">
        <f t="shared" si="11"/>
        <v>0</v>
      </c>
      <c r="M118" s="179">
        <f t="shared" si="12"/>
        <v>0</v>
      </c>
      <c r="N118" s="192"/>
      <c r="O118" s="192"/>
    </row>
    <row r="119" spans="1:15" ht="11.25" hidden="1" customHeight="1" x14ac:dyDescent="0.25">
      <c r="A119" s="159"/>
      <c r="B119" s="140"/>
      <c r="C119" s="140"/>
      <c r="D119" s="141"/>
      <c r="E119" s="142"/>
      <c r="F119" s="143"/>
      <c r="G119" s="144"/>
      <c r="H119" s="151" t="s">
        <v>109</v>
      </c>
      <c r="I119" s="182"/>
      <c r="J119" s="182"/>
      <c r="K119" s="182"/>
      <c r="L119" s="179">
        <f t="shared" si="11"/>
        <v>0</v>
      </c>
      <c r="M119" s="179">
        <f t="shared" si="12"/>
        <v>0</v>
      </c>
      <c r="N119" s="192"/>
      <c r="O119" s="192"/>
    </row>
    <row r="120" spans="1:15" ht="11.25" hidden="1" customHeight="1" x14ac:dyDescent="0.25">
      <c r="A120" s="159"/>
      <c r="B120" s="140"/>
      <c r="C120" s="140"/>
      <c r="D120" s="141"/>
      <c r="E120" s="142"/>
      <c r="F120" s="143"/>
      <c r="G120" s="144"/>
      <c r="H120" s="151" t="s">
        <v>110</v>
      </c>
      <c r="I120" s="182"/>
      <c r="J120" s="182"/>
      <c r="K120" s="182"/>
      <c r="L120" s="179">
        <f t="shared" si="11"/>
        <v>0</v>
      </c>
      <c r="M120" s="179">
        <f t="shared" si="12"/>
        <v>0</v>
      </c>
      <c r="N120" s="192"/>
      <c r="O120" s="192"/>
    </row>
    <row r="121" spans="1:15" ht="11.25" hidden="1" customHeight="1" x14ac:dyDescent="0.25">
      <c r="A121" s="159"/>
      <c r="B121" s="140"/>
      <c r="C121" s="140"/>
      <c r="D121" s="141"/>
      <c r="E121" s="142"/>
      <c r="F121" s="143"/>
      <c r="G121" s="144"/>
      <c r="H121" s="151" t="s">
        <v>111</v>
      </c>
      <c r="I121" s="182"/>
      <c r="J121" s="182"/>
      <c r="K121" s="182"/>
      <c r="L121" s="179">
        <f t="shared" si="11"/>
        <v>0</v>
      </c>
      <c r="M121" s="179">
        <f t="shared" si="12"/>
        <v>0</v>
      </c>
      <c r="N121" s="192"/>
      <c r="O121" s="192"/>
    </row>
    <row r="122" spans="1:15" ht="11.25" hidden="1" customHeight="1" x14ac:dyDescent="0.25">
      <c r="A122" s="159"/>
      <c r="B122" s="140"/>
      <c r="C122" s="140"/>
      <c r="D122" s="141"/>
      <c r="E122" s="142"/>
      <c r="F122" s="143"/>
      <c r="G122" s="144"/>
      <c r="H122" s="151" t="s">
        <v>112</v>
      </c>
      <c r="I122" s="182"/>
      <c r="J122" s="182"/>
      <c r="K122" s="182"/>
      <c r="L122" s="179">
        <f t="shared" si="11"/>
        <v>0</v>
      </c>
      <c r="M122" s="179">
        <f t="shared" si="12"/>
        <v>0</v>
      </c>
      <c r="N122" s="192"/>
      <c r="O122" s="192"/>
    </row>
    <row r="123" spans="1:15" ht="11.25" hidden="1" customHeight="1" x14ac:dyDescent="0.25">
      <c r="A123" s="159"/>
      <c r="B123" s="140"/>
      <c r="C123" s="140"/>
      <c r="D123" s="141"/>
      <c r="E123" s="142"/>
      <c r="F123" s="143"/>
      <c r="G123" s="144"/>
      <c r="H123" s="151" t="s">
        <v>113</v>
      </c>
      <c r="I123" s="182"/>
      <c r="J123" s="182"/>
      <c r="K123" s="182"/>
      <c r="L123" s="179">
        <f t="shared" si="11"/>
        <v>0</v>
      </c>
      <c r="M123" s="179">
        <f t="shared" si="12"/>
        <v>0</v>
      </c>
      <c r="N123" s="192"/>
      <c r="O123" s="192"/>
    </row>
    <row r="124" spans="1:15" ht="11.25" hidden="1" customHeight="1" x14ac:dyDescent="0.25">
      <c r="A124" s="159"/>
      <c r="B124" s="140"/>
      <c r="C124" s="140"/>
      <c r="D124" s="141"/>
      <c r="E124" s="142"/>
      <c r="F124" s="143"/>
      <c r="G124" s="144"/>
      <c r="H124" s="151" t="s">
        <v>114</v>
      </c>
      <c r="I124" s="182"/>
      <c r="J124" s="182"/>
      <c r="K124" s="182"/>
      <c r="L124" s="179">
        <f t="shared" si="11"/>
        <v>0</v>
      </c>
      <c r="M124" s="179">
        <f t="shared" si="12"/>
        <v>0</v>
      </c>
      <c r="N124" s="192"/>
      <c r="O124" s="192"/>
    </row>
    <row r="125" spans="1:15" ht="11.25" hidden="1" customHeight="1" x14ac:dyDescent="0.25">
      <c r="A125" s="159"/>
      <c r="B125" s="140"/>
      <c r="C125" s="140"/>
      <c r="D125" s="141"/>
      <c r="E125" s="142"/>
      <c r="F125" s="143"/>
      <c r="G125" s="144"/>
      <c r="H125" s="151" t="s">
        <v>115</v>
      </c>
      <c r="I125" s="182"/>
      <c r="J125" s="182"/>
      <c r="K125" s="182"/>
      <c r="L125" s="179">
        <f t="shared" si="11"/>
        <v>0</v>
      </c>
      <c r="M125" s="179">
        <f t="shared" si="12"/>
        <v>0</v>
      </c>
      <c r="N125" s="192"/>
      <c r="O125" s="192"/>
    </row>
    <row r="126" spans="1:15" ht="11.25" hidden="1" customHeight="1" x14ac:dyDescent="0.25">
      <c r="A126" s="159"/>
      <c r="B126" s="140"/>
      <c r="C126" s="140"/>
      <c r="D126" s="141"/>
      <c r="E126" s="142"/>
      <c r="F126" s="143"/>
      <c r="G126" s="144"/>
      <c r="H126" s="151" t="s">
        <v>116</v>
      </c>
      <c r="I126" s="182"/>
      <c r="J126" s="182"/>
      <c r="K126" s="182"/>
      <c r="L126" s="179">
        <f t="shared" si="11"/>
        <v>0</v>
      </c>
      <c r="M126" s="179">
        <f t="shared" si="12"/>
        <v>0</v>
      </c>
      <c r="N126" s="192"/>
      <c r="O126" s="192"/>
    </row>
    <row r="127" spans="1:15" ht="11.25" hidden="1" customHeight="1" x14ac:dyDescent="0.25">
      <c r="A127" s="159"/>
      <c r="B127" s="140"/>
      <c r="C127" s="140"/>
      <c r="D127" s="141"/>
      <c r="E127" s="142"/>
      <c r="F127" s="143"/>
      <c r="G127" s="144"/>
      <c r="H127" s="151" t="s">
        <v>117</v>
      </c>
      <c r="I127" s="182"/>
      <c r="J127" s="182"/>
      <c r="K127" s="182"/>
      <c r="L127" s="179">
        <f t="shared" si="11"/>
        <v>0</v>
      </c>
      <c r="M127" s="179">
        <f t="shared" si="12"/>
        <v>0</v>
      </c>
      <c r="N127" s="192"/>
      <c r="O127" s="192"/>
    </row>
    <row r="128" spans="1:15" ht="11.25" hidden="1" customHeight="1" x14ac:dyDescent="0.25">
      <c r="A128" s="159"/>
      <c r="B128" s="140"/>
      <c r="C128" s="140"/>
      <c r="D128" s="141"/>
      <c r="E128" s="142"/>
      <c r="F128" s="143"/>
      <c r="G128" s="144"/>
      <c r="H128" s="151" t="s">
        <v>118</v>
      </c>
      <c r="I128" s="182"/>
      <c r="J128" s="182"/>
      <c r="K128" s="182"/>
      <c r="L128" s="179">
        <f t="shared" si="11"/>
        <v>0</v>
      </c>
      <c r="M128" s="179">
        <f t="shared" si="12"/>
        <v>0</v>
      </c>
      <c r="N128" s="192"/>
      <c r="O128" s="192"/>
    </row>
    <row r="129" spans="1:15" ht="11.25" hidden="1" customHeight="1" x14ac:dyDescent="0.25">
      <c r="A129" s="159"/>
      <c r="B129" s="140"/>
      <c r="C129" s="140"/>
      <c r="D129" s="141"/>
      <c r="E129" s="142"/>
      <c r="F129" s="143"/>
      <c r="G129" s="144"/>
      <c r="H129" s="151" t="s">
        <v>119</v>
      </c>
      <c r="I129" s="182"/>
      <c r="J129" s="182"/>
      <c r="K129" s="182"/>
      <c r="L129" s="179">
        <f t="shared" si="11"/>
        <v>0</v>
      </c>
      <c r="M129" s="179">
        <f t="shared" si="12"/>
        <v>0</v>
      </c>
      <c r="N129" s="192"/>
      <c r="O129" s="192"/>
    </row>
    <row r="130" spans="1:15" ht="11.25" hidden="1" customHeight="1" x14ac:dyDescent="0.25">
      <c r="A130" s="159"/>
      <c r="B130" s="140"/>
      <c r="C130" s="140"/>
      <c r="D130" s="141"/>
      <c r="E130" s="142"/>
      <c r="F130" s="143"/>
      <c r="G130" s="144"/>
      <c r="H130" s="151" t="s">
        <v>120</v>
      </c>
      <c r="I130" s="182"/>
      <c r="J130" s="182"/>
      <c r="K130" s="182"/>
      <c r="L130" s="179">
        <f t="shared" si="11"/>
        <v>0</v>
      </c>
      <c r="M130" s="179">
        <f t="shared" si="12"/>
        <v>0</v>
      </c>
      <c r="N130" s="192"/>
      <c r="O130" s="192"/>
    </row>
    <row r="131" spans="1:15" ht="11.25" hidden="1" customHeight="1" x14ac:dyDescent="0.25">
      <c r="A131" s="159"/>
      <c r="B131" s="140"/>
      <c r="C131" s="140"/>
      <c r="D131" s="141"/>
      <c r="E131" s="142"/>
      <c r="F131" s="143"/>
      <c r="G131" s="144"/>
      <c r="H131" s="151" t="s">
        <v>121</v>
      </c>
      <c r="I131" s="182"/>
      <c r="J131" s="182"/>
      <c r="K131" s="182"/>
      <c r="L131" s="179">
        <f t="shared" si="11"/>
        <v>0</v>
      </c>
      <c r="M131" s="179">
        <f t="shared" si="12"/>
        <v>0</v>
      </c>
      <c r="N131" s="192"/>
      <c r="O131" s="192"/>
    </row>
    <row r="132" spans="1:15" ht="11.25" hidden="1" customHeight="1" x14ac:dyDescent="0.25">
      <c r="A132" s="159"/>
      <c r="B132" s="140"/>
      <c r="C132" s="140"/>
      <c r="D132" s="141"/>
      <c r="E132" s="142"/>
      <c r="F132" s="143"/>
      <c r="G132" s="144"/>
      <c r="H132" s="151" t="s">
        <v>122</v>
      </c>
      <c r="I132" s="182"/>
      <c r="J132" s="182"/>
      <c r="K132" s="182"/>
      <c r="L132" s="179">
        <f t="shared" si="11"/>
        <v>0</v>
      </c>
      <c r="M132" s="179">
        <f t="shared" si="12"/>
        <v>0</v>
      </c>
      <c r="N132" s="192"/>
      <c r="O132" s="192"/>
    </row>
    <row r="133" spans="1:15" ht="11.25" hidden="1" customHeight="1" x14ac:dyDescent="0.25">
      <c r="A133" s="159"/>
      <c r="B133" s="140"/>
      <c r="C133" s="140"/>
      <c r="D133" s="141"/>
      <c r="E133" s="142"/>
      <c r="F133" s="143"/>
      <c r="G133" s="144"/>
      <c r="H133" s="151" t="s">
        <v>123</v>
      </c>
      <c r="I133" s="182"/>
      <c r="J133" s="182"/>
      <c r="K133" s="182"/>
      <c r="L133" s="179">
        <f t="shared" si="11"/>
        <v>0</v>
      </c>
      <c r="M133" s="179">
        <f t="shared" si="12"/>
        <v>0</v>
      </c>
      <c r="N133" s="192"/>
      <c r="O133" s="192"/>
    </row>
    <row r="134" spans="1:15" ht="11.25" hidden="1" customHeight="1" x14ac:dyDescent="0.25">
      <c r="A134" s="159"/>
      <c r="B134" s="140"/>
      <c r="C134" s="140"/>
      <c r="D134" s="141"/>
      <c r="E134" s="142"/>
      <c r="F134" s="143"/>
      <c r="G134" s="144"/>
      <c r="H134" s="151" t="s">
        <v>124</v>
      </c>
      <c r="I134" s="182"/>
      <c r="J134" s="182"/>
      <c r="K134" s="182"/>
      <c r="L134" s="179">
        <f t="shared" si="11"/>
        <v>0</v>
      </c>
      <c r="M134" s="179">
        <f t="shared" si="12"/>
        <v>0</v>
      </c>
      <c r="N134" s="192"/>
      <c r="O134" s="192"/>
    </row>
    <row r="135" spans="1:15" ht="11.25" hidden="1" customHeight="1" x14ac:dyDescent="0.25">
      <c r="A135" s="159"/>
      <c r="B135" s="140"/>
      <c r="C135" s="140"/>
      <c r="D135" s="141"/>
      <c r="E135" s="142"/>
      <c r="F135" s="143"/>
      <c r="G135" s="144"/>
      <c r="H135" s="151" t="s">
        <v>125</v>
      </c>
      <c r="I135" s="182"/>
      <c r="J135" s="182"/>
      <c r="K135" s="182"/>
      <c r="L135" s="179">
        <f t="shared" si="11"/>
        <v>0</v>
      </c>
      <c r="M135" s="179">
        <f t="shared" si="12"/>
        <v>0</v>
      </c>
      <c r="N135" s="192"/>
      <c r="O135" s="192"/>
    </row>
    <row r="136" spans="1:15" ht="11.25" hidden="1" customHeight="1" x14ac:dyDescent="0.25">
      <c r="A136" s="159"/>
      <c r="B136" s="140"/>
      <c r="C136" s="140"/>
      <c r="D136" s="141"/>
      <c r="E136" s="142"/>
      <c r="F136" s="143"/>
      <c r="G136" s="144"/>
      <c r="H136" s="151" t="s">
        <v>126</v>
      </c>
      <c r="I136" s="182"/>
      <c r="J136" s="182"/>
      <c r="K136" s="182"/>
      <c r="L136" s="179">
        <f t="shared" si="11"/>
        <v>0</v>
      </c>
      <c r="M136" s="179">
        <f t="shared" si="12"/>
        <v>0</v>
      </c>
      <c r="N136" s="192"/>
      <c r="O136" s="192"/>
    </row>
    <row r="137" spans="1:15" ht="11.25" hidden="1" customHeight="1" x14ac:dyDescent="0.25">
      <c r="A137" s="159"/>
      <c r="B137" s="140"/>
      <c r="C137" s="140"/>
      <c r="D137" s="141"/>
      <c r="E137" s="142"/>
      <c r="F137" s="143"/>
      <c r="G137" s="144"/>
      <c r="H137" s="151" t="s">
        <v>127</v>
      </c>
      <c r="I137" s="182"/>
      <c r="J137" s="182"/>
      <c r="K137" s="182"/>
      <c r="L137" s="179">
        <f t="shared" si="11"/>
        <v>0</v>
      </c>
      <c r="M137" s="179">
        <f t="shared" si="12"/>
        <v>0</v>
      </c>
      <c r="N137" s="192"/>
      <c r="O137" s="192"/>
    </row>
    <row r="138" spans="1:15" ht="11.25" hidden="1" customHeight="1" x14ac:dyDescent="0.25">
      <c r="A138" s="159"/>
      <c r="B138" s="140"/>
      <c r="C138" s="140"/>
      <c r="D138" s="141"/>
      <c r="E138" s="142"/>
      <c r="F138" s="143"/>
      <c r="G138" s="144"/>
      <c r="H138" s="151" t="s">
        <v>128</v>
      </c>
      <c r="I138" s="182"/>
      <c r="J138" s="182"/>
      <c r="K138" s="182"/>
      <c r="L138" s="179">
        <f t="shared" si="11"/>
        <v>0</v>
      </c>
      <c r="M138" s="179">
        <f t="shared" si="12"/>
        <v>0</v>
      </c>
      <c r="N138" s="192"/>
      <c r="O138" s="192"/>
    </row>
    <row r="139" spans="1:15" ht="11.25" hidden="1" customHeight="1" x14ac:dyDescent="0.25">
      <c r="A139" s="159"/>
      <c r="B139" s="140"/>
      <c r="C139" s="140"/>
      <c r="D139" s="141"/>
      <c r="E139" s="142"/>
      <c r="F139" s="143"/>
      <c r="G139" s="144"/>
      <c r="H139" s="151" t="s">
        <v>129</v>
      </c>
      <c r="I139" s="182"/>
      <c r="J139" s="182"/>
      <c r="K139" s="182"/>
      <c r="L139" s="179">
        <f t="shared" si="11"/>
        <v>0</v>
      </c>
      <c r="M139" s="179">
        <f t="shared" si="12"/>
        <v>0</v>
      </c>
      <c r="N139" s="192"/>
      <c r="O139" s="192"/>
    </row>
    <row r="140" spans="1:15" ht="11.25" hidden="1" customHeight="1" x14ac:dyDescent="0.25">
      <c r="A140" s="159"/>
      <c r="B140" s="140"/>
      <c r="C140" s="140"/>
      <c r="D140" s="141"/>
      <c r="E140" s="142"/>
      <c r="F140" s="143"/>
      <c r="G140" s="144"/>
      <c r="H140" s="151" t="s">
        <v>130</v>
      </c>
      <c r="I140" s="182"/>
      <c r="J140" s="182"/>
      <c r="K140" s="182"/>
      <c r="L140" s="179">
        <f t="shared" si="11"/>
        <v>0</v>
      </c>
      <c r="M140" s="179">
        <f t="shared" si="12"/>
        <v>0</v>
      </c>
      <c r="N140" s="192"/>
      <c r="O140" s="192"/>
    </row>
    <row r="141" spans="1:15" ht="11.25" hidden="1" customHeight="1" x14ac:dyDescent="0.25">
      <c r="A141" s="159"/>
      <c r="B141" s="140"/>
      <c r="C141" s="140"/>
      <c r="D141" s="141"/>
      <c r="E141" s="142"/>
      <c r="F141" s="143"/>
      <c r="G141" s="144"/>
      <c r="H141" s="151" t="s">
        <v>131</v>
      </c>
      <c r="I141" s="182"/>
      <c r="J141" s="182"/>
      <c r="K141" s="182"/>
      <c r="L141" s="179">
        <f t="shared" si="11"/>
        <v>0</v>
      </c>
      <c r="M141" s="179">
        <f t="shared" si="12"/>
        <v>0</v>
      </c>
      <c r="N141" s="192"/>
      <c r="O141" s="192"/>
    </row>
    <row r="142" spans="1:15" ht="11.25" hidden="1" customHeight="1" x14ac:dyDescent="0.25">
      <c r="A142" s="159"/>
      <c r="B142" s="140"/>
      <c r="C142" s="140"/>
      <c r="D142" s="141"/>
      <c r="E142" s="142"/>
      <c r="F142" s="143"/>
      <c r="G142" s="144"/>
      <c r="H142" s="151" t="s">
        <v>132</v>
      </c>
      <c r="I142" s="182"/>
      <c r="J142" s="182"/>
      <c r="K142" s="182"/>
      <c r="L142" s="179">
        <f t="shared" si="11"/>
        <v>0</v>
      </c>
      <c r="M142" s="179">
        <f t="shared" si="12"/>
        <v>0</v>
      </c>
      <c r="N142" s="192"/>
      <c r="O142" s="192"/>
    </row>
    <row r="143" spans="1:15" ht="11.25" hidden="1" customHeight="1" x14ac:dyDescent="0.25">
      <c r="A143" s="159"/>
      <c r="B143" s="140"/>
      <c r="C143" s="140"/>
      <c r="D143" s="141"/>
      <c r="E143" s="142"/>
      <c r="F143" s="143"/>
      <c r="G143" s="144"/>
      <c r="H143" s="151" t="s">
        <v>133</v>
      </c>
      <c r="I143" s="182"/>
      <c r="J143" s="182"/>
      <c r="K143" s="182"/>
      <c r="L143" s="179">
        <f t="shared" ref="L143:L198" si="13">J143-K143</f>
        <v>0</v>
      </c>
      <c r="M143" s="179">
        <f t="shared" ref="M143:M197" si="14">I143-K143</f>
        <v>0</v>
      </c>
      <c r="N143" s="192"/>
      <c r="O143" s="192"/>
    </row>
    <row r="144" spans="1:15" ht="11.25" hidden="1" customHeight="1" x14ac:dyDescent="0.25">
      <c r="A144" s="159"/>
      <c r="B144" s="140"/>
      <c r="C144" s="140"/>
      <c r="D144" s="141"/>
      <c r="E144" s="142"/>
      <c r="F144" s="143"/>
      <c r="G144" s="144"/>
      <c r="H144" s="151" t="s">
        <v>134</v>
      </c>
      <c r="I144" s="182"/>
      <c r="J144" s="182"/>
      <c r="K144" s="182"/>
      <c r="L144" s="179">
        <f t="shared" si="13"/>
        <v>0</v>
      </c>
      <c r="M144" s="179">
        <f t="shared" si="14"/>
        <v>0</v>
      </c>
      <c r="N144" s="192"/>
      <c r="O144" s="192"/>
    </row>
    <row r="145" spans="1:15" ht="11.25" hidden="1" customHeight="1" x14ac:dyDescent="0.25">
      <c r="A145" s="159"/>
      <c r="B145" s="140"/>
      <c r="C145" s="140"/>
      <c r="D145" s="141"/>
      <c r="E145" s="142"/>
      <c r="F145" s="143"/>
      <c r="G145" s="144"/>
      <c r="H145" s="151" t="s">
        <v>135</v>
      </c>
      <c r="I145" s="182"/>
      <c r="J145" s="182"/>
      <c r="K145" s="182"/>
      <c r="L145" s="179">
        <f t="shared" si="13"/>
        <v>0</v>
      </c>
      <c r="M145" s="179">
        <f t="shared" si="14"/>
        <v>0</v>
      </c>
      <c r="N145" s="192"/>
      <c r="O145" s="192"/>
    </row>
    <row r="146" spans="1:15" ht="11.25" hidden="1" customHeight="1" x14ac:dyDescent="0.25">
      <c r="A146" s="159"/>
      <c r="B146" s="140"/>
      <c r="C146" s="140"/>
      <c r="D146" s="141"/>
      <c r="E146" s="142"/>
      <c r="F146" s="143"/>
      <c r="G146" s="144"/>
      <c r="H146" s="151" t="s">
        <v>136</v>
      </c>
      <c r="I146" s="182"/>
      <c r="J146" s="182"/>
      <c r="K146" s="182"/>
      <c r="L146" s="179">
        <f t="shared" si="13"/>
        <v>0</v>
      </c>
      <c r="M146" s="179">
        <f t="shared" si="14"/>
        <v>0</v>
      </c>
      <c r="N146" s="192"/>
      <c r="O146" s="192"/>
    </row>
    <row r="147" spans="1:15" ht="11.25" hidden="1" customHeight="1" x14ac:dyDescent="0.25">
      <c r="A147" s="159"/>
      <c r="B147" s="140"/>
      <c r="C147" s="140"/>
      <c r="D147" s="141"/>
      <c r="E147" s="142"/>
      <c r="F147" s="143"/>
      <c r="G147" s="144"/>
      <c r="H147" s="151" t="s">
        <v>137</v>
      </c>
      <c r="I147" s="182"/>
      <c r="J147" s="182"/>
      <c r="K147" s="182"/>
      <c r="L147" s="179">
        <f t="shared" si="13"/>
        <v>0</v>
      </c>
      <c r="M147" s="179">
        <f t="shared" si="14"/>
        <v>0</v>
      </c>
      <c r="N147" s="192"/>
      <c r="O147" s="192"/>
    </row>
    <row r="148" spans="1:15" ht="11.25" hidden="1" customHeight="1" x14ac:dyDescent="0.25">
      <c r="A148" s="159"/>
      <c r="B148" s="140"/>
      <c r="C148" s="140"/>
      <c r="D148" s="141"/>
      <c r="E148" s="142"/>
      <c r="F148" s="143"/>
      <c r="G148" s="144"/>
      <c r="H148" s="151" t="s">
        <v>138</v>
      </c>
      <c r="I148" s="182"/>
      <c r="J148" s="182"/>
      <c r="K148" s="182"/>
      <c r="L148" s="179">
        <f t="shared" si="13"/>
        <v>0</v>
      </c>
      <c r="M148" s="179">
        <f t="shared" si="14"/>
        <v>0</v>
      </c>
      <c r="N148" s="192"/>
      <c r="O148" s="192"/>
    </row>
    <row r="149" spans="1:15" ht="11.25" hidden="1" customHeight="1" x14ac:dyDescent="0.25">
      <c r="A149" s="159"/>
      <c r="B149" s="140"/>
      <c r="C149" s="140"/>
      <c r="D149" s="141"/>
      <c r="E149" s="142"/>
      <c r="F149" s="143"/>
      <c r="G149" s="144"/>
      <c r="H149" s="151" t="s">
        <v>139</v>
      </c>
      <c r="I149" s="182"/>
      <c r="J149" s="182"/>
      <c r="K149" s="182"/>
      <c r="L149" s="179">
        <f t="shared" si="13"/>
        <v>0</v>
      </c>
      <c r="M149" s="179">
        <f t="shared" si="14"/>
        <v>0</v>
      </c>
      <c r="N149" s="192"/>
      <c r="O149" s="192"/>
    </row>
    <row r="150" spans="1:15" ht="11.25" hidden="1" customHeight="1" x14ac:dyDescent="0.25">
      <c r="A150" s="159"/>
      <c r="B150" s="140"/>
      <c r="C150" s="140"/>
      <c r="D150" s="141"/>
      <c r="E150" s="142"/>
      <c r="F150" s="143"/>
      <c r="G150" s="144"/>
      <c r="H150" s="151" t="s">
        <v>140</v>
      </c>
      <c r="I150" s="182"/>
      <c r="J150" s="182"/>
      <c r="K150" s="182"/>
      <c r="L150" s="179">
        <f t="shared" si="13"/>
        <v>0</v>
      </c>
      <c r="M150" s="179">
        <f t="shared" si="14"/>
        <v>0</v>
      </c>
      <c r="N150" s="192"/>
      <c r="O150" s="192"/>
    </row>
    <row r="151" spans="1:15" ht="11.25" hidden="1" customHeight="1" x14ac:dyDescent="0.25">
      <c r="A151" s="159"/>
      <c r="B151" s="140"/>
      <c r="C151" s="140"/>
      <c r="D151" s="141"/>
      <c r="E151" s="142"/>
      <c r="F151" s="143"/>
      <c r="G151" s="144"/>
      <c r="H151" s="151" t="s">
        <v>141</v>
      </c>
      <c r="I151" s="182"/>
      <c r="J151" s="182"/>
      <c r="K151" s="182"/>
      <c r="L151" s="179">
        <f t="shared" si="13"/>
        <v>0</v>
      </c>
      <c r="M151" s="179">
        <f t="shared" si="14"/>
        <v>0</v>
      </c>
      <c r="N151" s="192"/>
      <c r="O151" s="192"/>
    </row>
    <row r="152" spans="1:15" ht="11.25" hidden="1" customHeight="1" x14ac:dyDescent="0.25">
      <c r="A152" s="159"/>
      <c r="B152" s="140"/>
      <c r="C152" s="140"/>
      <c r="D152" s="141"/>
      <c r="E152" s="142"/>
      <c r="F152" s="143"/>
      <c r="G152" s="144"/>
      <c r="H152" s="151" t="s">
        <v>142</v>
      </c>
      <c r="I152" s="182"/>
      <c r="J152" s="182"/>
      <c r="K152" s="182"/>
      <c r="L152" s="179">
        <f t="shared" si="13"/>
        <v>0</v>
      </c>
      <c r="M152" s="179">
        <f t="shared" si="14"/>
        <v>0</v>
      </c>
      <c r="N152" s="192"/>
      <c r="O152" s="192"/>
    </row>
    <row r="153" spans="1:15" ht="11.25" hidden="1" customHeight="1" x14ac:dyDescent="0.25">
      <c r="A153" s="159"/>
      <c r="B153" s="140"/>
      <c r="C153" s="140"/>
      <c r="D153" s="141"/>
      <c r="E153" s="142"/>
      <c r="F153" s="143"/>
      <c r="G153" s="144"/>
      <c r="H153" s="151" t="s">
        <v>143</v>
      </c>
      <c r="I153" s="182"/>
      <c r="J153" s="182"/>
      <c r="K153" s="182"/>
      <c r="L153" s="179">
        <f t="shared" si="13"/>
        <v>0</v>
      </c>
      <c r="M153" s="179">
        <f t="shared" si="14"/>
        <v>0</v>
      </c>
      <c r="N153" s="192"/>
      <c r="O153" s="192"/>
    </row>
    <row r="154" spans="1:15" ht="11.25" hidden="1" customHeight="1" x14ac:dyDescent="0.25">
      <c r="A154" s="159"/>
      <c r="B154" s="140"/>
      <c r="C154" s="140"/>
      <c r="D154" s="141"/>
      <c r="E154" s="142"/>
      <c r="F154" s="143"/>
      <c r="G154" s="144"/>
      <c r="H154" s="151" t="s">
        <v>144</v>
      </c>
      <c r="I154" s="182"/>
      <c r="J154" s="182"/>
      <c r="K154" s="182"/>
      <c r="L154" s="179">
        <f t="shared" si="13"/>
        <v>0</v>
      </c>
      <c r="M154" s="179">
        <f t="shared" si="14"/>
        <v>0</v>
      </c>
      <c r="N154" s="192"/>
      <c r="O154" s="192"/>
    </row>
    <row r="155" spans="1:15" ht="11.25" hidden="1" customHeight="1" x14ac:dyDescent="0.25">
      <c r="A155" s="159"/>
      <c r="B155" s="140"/>
      <c r="C155" s="140"/>
      <c r="D155" s="141"/>
      <c r="E155" s="142"/>
      <c r="F155" s="143"/>
      <c r="G155" s="144"/>
      <c r="H155" s="151" t="s">
        <v>145</v>
      </c>
      <c r="I155" s="182"/>
      <c r="J155" s="182"/>
      <c r="K155" s="182"/>
      <c r="L155" s="179">
        <f t="shared" si="13"/>
        <v>0</v>
      </c>
      <c r="M155" s="179">
        <f t="shared" si="14"/>
        <v>0</v>
      </c>
      <c r="N155" s="192"/>
      <c r="O155" s="192"/>
    </row>
    <row r="156" spans="1:15" ht="11.25" hidden="1" customHeight="1" x14ac:dyDescent="0.25">
      <c r="A156" s="159"/>
      <c r="B156" s="140"/>
      <c r="C156" s="140"/>
      <c r="D156" s="141"/>
      <c r="E156" s="142"/>
      <c r="F156" s="143"/>
      <c r="G156" s="144"/>
      <c r="H156" s="151" t="s">
        <v>146</v>
      </c>
      <c r="I156" s="182"/>
      <c r="J156" s="182"/>
      <c r="K156" s="182"/>
      <c r="L156" s="179">
        <f t="shared" si="13"/>
        <v>0</v>
      </c>
      <c r="M156" s="179">
        <f t="shared" si="14"/>
        <v>0</v>
      </c>
      <c r="N156" s="192"/>
      <c r="O156" s="192"/>
    </row>
    <row r="157" spans="1:15" ht="11.25" hidden="1" customHeight="1" x14ac:dyDescent="0.25">
      <c r="A157" s="159"/>
      <c r="B157" s="140"/>
      <c r="C157" s="140"/>
      <c r="D157" s="141"/>
      <c r="E157" s="142"/>
      <c r="F157" s="143"/>
      <c r="G157" s="144"/>
      <c r="H157" s="151" t="s">
        <v>147</v>
      </c>
      <c r="I157" s="182"/>
      <c r="J157" s="182"/>
      <c r="K157" s="182"/>
      <c r="L157" s="179">
        <f t="shared" si="13"/>
        <v>0</v>
      </c>
      <c r="M157" s="179">
        <f t="shared" si="14"/>
        <v>0</v>
      </c>
      <c r="N157" s="192"/>
      <c r="O157" s="192"/>
    </row>
    <row r="158" spans="1:15" ht="11.25" hidden="1" customHeight="1" x14ac:dyDescent="0.25">
      <c r="A158" s="159"/>
      <c r="B158" s="140"/>
      <c r="C158" s="140"/>
      <c r="D158" s="141"/>
      <c r="E158" s="142"/>
      <c r="F158" s="143"/>
      <c r="G158" s="144"/>
      <c r="H158" s="151" t="s">
        <v>148</v>
      </c>
      <c r="I158" s="182"/>
      <c r="J158" s="182"/>
      <c r="K158" s="182"/>
      <c r="L158" s="179">
        <f t="shared" si="13"/>
        <v>0</v>
      </c>
      <c r="M158" s="179">
        <f t="shared" si="14"/>
        <v>0</v>
      </c>
      <c r="N158" s="192"/>
      <c r="O158" s="192"/>
    </row>
    <row r="159" spans="1:15" ht="11.25" hidden="1" customHeight="1" x14ac:dyDescent="0.25">
      <c r="A159" s="159"/>
      <c r="B159" s="140"/>
      <c r="C159" s="140"/>
      <c r="D159" s="141"/>
      <c r="E159" s="142"/>
      <c r="F159" s="143"/>
      <c r="G159" s="144"/>
      <c r="H159" s="151" t="s">
        <v>149</v>
      </c>
      <c r="I159" s="182"/>
      <c r="J159" s="182"/>
      <c r="K159" s="182"/>
      <c r="L159" s="179">
        <f t="shared" si="13"/>
        <v>0</v>
      </c>
      <c r="M159" s="179">
        <f t="shared" si="14"/>
        <v>0</v>
      </c>
      <c r="N159" s="192"/>
      <c r="O159" s="192"/>
    </row>
    <row r="160" spans="1:15" ht="11.25" hidden="1" customHeight="1" x14ac:dyDescent="0.25">
      <c r="A160" s="159"/>
      <c r="B160" s="140"/>
      <c r="C160" s="140"/>
      <c r="D160" s="141"/>
      <c r="E160" s="142"/>
      <c r="F160" s="143"/>
      <c r="G160" s="144"/>
      <c r="H160" s="151" t="s">
        <v>150</v>
      </c>
      <c r="I160" s="182"/>
      <c r="J160" s="182"/>
      <c r="K160" s="182"/>
      <c r="L160" s="179">
        <f t="shared" si="13"/>
        <v>0</v>
      </c>
      <c r="M160" s="179">
        <f t="shared" si="14"/>
        <v>0</v>
      </c>
      <c r="N160" s="192"/>
      <c r="O160" s="192"/>
    </row>
    <row r="161" spans="1:15" ht="11.25" hidden="1" customHeight="1" x14ac:dyDescent="0.25">
      <c r="A161" s="159"/>
      <c r="B161" s="140"/>
      <c r="C161" s="140"/>
      <c r="D161" s="141"/>
      <c r="E161" s="142"/>
      <c r="F161" s="143"/>
      <c r="G161" s="144"/>
      <c r="H161" s="151" t="s">
        <v>151</v>
      </c>
      <c r="I161" s="182"/>
      <c r="J161" s="182"/>
      <c r="K161" s="182"/>
      <c r="L161" s="179">
        <f t="shared" si="13"/>
        <v>0</v>
      </c>
      <c r="M161" s="179">
        <f t="shared" si="14"/>
        <v>0</v>
      </c>
      <c r="N161" s="192"/>
      <c r="O161" s="192"/>
    </row>
    <row r="162" spans="1:15" ht="11.25" hidden="1" customHeight="1" x14ac:dyDescent="0.25">
      <c r="A162" s="159"/>
      <c r="B162" s="140"/>
      <c r="C162" s="140"/>
      <c r="D162" s="141"/>
      <c r="E162" s="142"/>
      <c r="F162" s="143"/>
      <c r="G162" s="144"/>
      <c r="H162" s="151" t="s">
        <v>152</v>
      </c>
      <c r="I162" s="182"/>
      <c r="J162" s="182"/>
      <c r="K162" s="182"/>
      <c r="L162" s="179">
        <f t="shared" si="13"/>
        <v>0</v>
      </c>
      <c r="M162" s="179">
        <f t="shared" si="14"/>
        <v>0</v>
      </c>
      <c r="N162" s="192"/>
      <c r="O162" s="192"/>
    </row>
    <row r="163" spans="1:15" ht="11.25" hidden="1" customHeight="1" x14ac:dyDescent="0.25">
      <c r="A163" s="159"/>
      <c r="B163" s="140"/>
      <c r="C163" s="140"/>
      <c r="D163" s="141"/>
      <c r="E163" s="142"/>
      <c r="F163" s="143"/>
      <c r="G163" s="144"/>
      <c r="H163" s="151" t="s">
        <v>153</v>
      </c>
      <c r="I163" s="182"/>
      <c r="J163" s="182"/>
      <c r="K163" s="182"/>
      <c r="L163" s="179">
        <f t="shared" si="13"/>
        <v>0</v>
      </c>
      <c r="M163" s="179">
        <f t="shared" si="14"/>
        <v>0</v>
      </c>
      <c r="N163" s="192"/>
      <c r="O163" s="192"/>
    </row>
    <row r="164" spans="1:15" ht="11.25" hidden="1" customHeight="1" x14ac:dyDescent="0.25">
      <c r="A164" s="159"/>
      <c r="B164" s="140"/>
      <c r="C164" s="140"/>
      <c r="D164" s="141"/>
      <c r="E164" s="142"/>
      <c r="F164" s="143"/>
      <c r="G164" s="144"/>
      <c r="H164" s="151" t="s">
        <v>154</v>
      </c>
      <c r="I164" s="182"/>
      <c r="J164" s="182"/>
      <c r="K164" s="182"/>
      <c r="L164" s="179">
        <f t="shared" si="13"/>
        <v>0</v>
      </c>
      <c r="M164" s="179">
        <f t="shared" si="14"/>
        <v>0</v>
      </c>
      <c r="N164" s="192"/>
      <c r="O164" s="192"/>
    </row>
    <row r="165" spans="1:15" ht="11.25" hidden="1" customHeight="1" x14ac:dyDescent="0.25">
      <c r="A165" s="159"/>
      <c r="B165" s="140"/>
      <c r="C165" s="140"/>
      <c r="D165" s="141"/>
      <c r="E165" s="142"/>
      <c r="F165" s="143"/>
      <c r="G165" s="144"/>
      <c r="H165" s="151" t="s">
        <v>155</v>
      </c>
      <c r="I165" s="182"/>
      <c r="J165" s="182"/>
      <c r="K165" s="182"/>
      <c r="L165" s="179">
        <f t="shared" si="13"/>
        <v>0</v>
      </c>
      <c r="M165" s="179">
        <f t="shared" si="14"/>
        <v>0</v>
      </c>
      <c r="N165" s="192"/>
      <c r="O165" s="192"/>
    </row>
    <row r="166" spans="1:15" ht="11.25" hidden="1" customHeight="1" x14ac:dyDescent="0.25">
      <c r="A166" s="159"/>
      <c r="B166" s="140"/>
      <c r="C166" s="140"/>
      <c r="D166" s="141"/>
      <c r="E166" s="142"/>
      <c r="F166" s="143"/>
      <c r="G166" s="144"/>
      <c r="H166" s="151" t="s">
        <v>156</v>
      </c>
      <c r="I166" s="182"/>
      <c r="J166" s="182"/>
      <c r="K166" s="182"/>
      <c r="L166" s="179">
        <f t="shared" si="13"/>
        <v>0</v>
      </c>
      <c r="M166" s="179">
        <f t="shared" si="14"/>
        <v>0</v>
      </c>
      <c r="N166" s="192"/>
      <c r="O166" s="192"/>
    </row>
    <row r="167" spans="1:15" ht="11.25" hidden="1" customHeight="1" x14ac:dyDescent="0.25">
      <c r="A167" s="159"/>
      <c r="B167" s="140"/>
      <c r="C167" s="140"/>
      <c r="D167" s="141"/>
      <c r="E167" s="142"/>
      <c r="F167" s="143"/>
      <c r="G167" s="144"/>
      <c r="H167" s="151" t="s">
        <v>157</v>
      </c>
      <c r="I167" s="182"/>
      <c r="J167" s="182"/>
      <c r="K167" s="182"/>
      <c r="L167" s="179">
        <f t="shared" si="13"/>
        <v>0</v>
      </c>
      <c r="M167" s="179">
        <f t="shared" si="14"/>
        <v>0</v>
      </c>
      <c r="N167" s="192"/>
      <c r="O167" s="192"/>
    </row>
    <row r="168" spans="1:15" ht="11.25" hidden="1" customHeight="1" x14ac:dyDescent="0.25">
      <c r="A168" s="159"/>
      <c r="B168" s="140"/>
      <c r="C168" s="140"/>
      <c r="D168" s="141"/>
      <c r="E168" s="142"/>
      <c r="F168" s="143"/>
      <c r="G168" s="144"/>
      <c r="H168" s="151" t="s">
        <v>158</v>
      </c>
      <c r="I168" s="182"/>
      <c r="J168" s="182"/>
      <c r="K168" s="182"/>
      <c r="L168" s="179">
        <f t="shared" si="13"/>
        <v>0</v>
      </c>
      <c r="M168" s="179">
        <f t="shared" si="14"/>
        <v>0</v>
      </c>
      <c r="N168" s="192"/>
      <c r="O168" s="192"/>
    </row>
    <row r="169" spans="1:15" ht="11.25" hidden="1" customHeight="1" x14ac:dyDescent="0.25">
      <c r="A169" s="159"/>
      <c r="B169" s="140"/>
      <c r="C169" s="140"/>
      <c r="D169" s="141"/>
      <c r="E169" s="142"/>
      <c r="F169" s="143"/>
      <c r="G169" s="144"/>
      <c r="H169" s="151" t="s">
        <v>159</v>
      </c>
      <c r="I169" s="182"/>
      <c r="J169" s="182"/>
      <c r="K169" s="182"/>
      <c r="L169" s="179">
        <f t="shared" si="13"/>
        <v>0</v>
      </c>
      <c r="M169" s="179">
        <f t="shared" si="14"/>
        <v>0</v>
      </c>
      <c r="N169" s="192"/>
      <c r="O169" s="192"/>
    </row>
    <row r="170" spans="1:15" ht="11.25" hidden="1" customHeight="1" x14ac:dyDescent="0.25">
      <c r="A170" s="159"/>
      <c r="B170" s="140"/>
      <c r="C170" s="140"/>
      <c r="D170" s="141"/>
      <c r="E170" s="142"/>
      <c r="F170" s="143"/>
      <c r="G170" s="144"/>
      <c r="H170" s="151" t="s">
        <v>160</v>
      </c>
      <c r="I170" s="182"/>
      <c r="J170" s="182"/>
      <c r="K170" s="182"/>
      <c r="L170" s="179">
        <f t="shared" si="13"/>
        <v>0</v>
      </c>
      <c r="M170" s="179">
        <f t="shared" si="14"/>
        <v>0</v>
      </c>
      <c r="N170" s="192"/>
      <c r="O170" s="192"/>
    </row>
    <row r="171" spans="1:15" ht="11.25" hidden="1" customHeight="1" x14ac:dyDescent="0.25">
      <c r="A171" s="159"/>
      <c r="B171" s="140"/>
      <c r="C171" s="140"/>
      <c r="D171" s="141"/>
      <c r="E171" s="142"/>
      <c r="F171" s="143"/>
      <c r="G171" s="144"/>
      <c r="H171" s="151" t="s">
        <v>161</v>
      </c>
      <c r="I171" s="182"/>
      <c r="J171" s="182"/>
      <c r="K171" s="182"/>
      <c r="L171" s="179">
        <f t="shared" si="13"/>
        <v>0</v>
      </c>
      <c r="M171" s="179">
        <f t="shared" si="14"/>
        <v>0</v>
      </c>
      <c r="N171" s="192"/>
      <c r="O171" s="192"/>
    </row>
    <row r="172" spans="1:15" ht="11.25" hidden="1" customHeight="1" x14ac:dyDescent="0.25">
      <c r="A172" s="159"/>
      <c r="B172" s="140"/>
      <c r="C172" s="140"/>
      <c r="D172" s="141"/>
      <c r="E172" s="142"/>
      <c r="F172" s="143"/>
      <c r="G172" s="144"/>
      <c r="H172" s="151" t="s">
        <v>162</v>
      </c>
      <c r="I172" s="182"/>
      <c r="J172" s="182"/>
      <c r="K172" s="182"/>
      <c r="L172" s="179">
        <f t="shared" si="13"/>
        <v>0</v>
      </c>
      <c r="M172" s="179">
        <f t="shared" si="14"/>
        <v>0</v>
      </c>
      <c r="N172" s="192"/>
      <c r="O172" s="192"/>
    </row>
    <row r="173" spans="1:15" ht="11.25" hidden="1" customHeight="1" x14ac:dyDescent="0.25">
      <c r="A173" s="159"/>
      <c r="B173" s="140"/>
      <c r="C173" s="140"/>
      <c r="D173" s="141"/>
      <c r="E173" s="142"/>
      <c r="F173" s="143"/>
      <c r="G173" s="144"/>
      <c r="H173" s="151" t="s">
        <v>163</v>
      </c>
      <c r="I173" s="182"/>
      <c r="J173" s="182"/>
      <c r="K173" s="182"/>
      <c r="L173" s="179">
        <f t="shared" si="13"/>
        <v>0</v>
      </c>
      <c r="M173" s="179">
        <f t="shared" si="14"/>
        <v>0</v>
      </c>
      <c r="N173" s="192"/>
      <c r="O173" s="192"/>
    </row>
    <row r="174" spans="1:15" ht="11.25" hidden="1" customHeight="1" x14ac:dyDescent="0.25">
      <c r="A174" s="159"/>
      <c r="B174" s="140"/>
      <c r="C174" s="140"/>
      <c r="D174" s="141"/>
      <c r="E174" s="142"/>
      <c r="F174" s="143"/>
      <c r="G174" s="144"/>
      <c r="H174" s="151" t="s">
        <v>164</v>
      </c>
      <c r="I174" s="182"/>
      <c r="J174" s="182"/>
      <c r="K174" s="182"/>
      <c r="L174" s="179">
        <f t="shared" si="13"/>
        <v>0</v>
      </c>
      <c r="M174" s="179">
        <f t="shared" si="14"/>
        <v>0</v>
      </c>
      <c r="N174" s="192"/>
      <c r="O174" s="192"/>
    </row>
    <row r="175" spans="1:15" ht="11.25" hidden="1" customHeight="1" x14ac:dyDescent="0.25">
      <c r="A175" s="159"/>
      <c r="B175" s="140"/>
      <c r="C175" s="140"/>
      <c r="D175" s="141"/>
      <c r="E175" s="142"/>
      <c r="F175" s="143"/>
      <c r="G175" s="144"/>
      <c r="H175" s="151" t="s">
        <v>165</v>
      </c>
      <c r="I175" s="182"/>
      <c r="J175" s="182"/>
      <c r="K175" s="182"/>
      <c r="L175" s="179">
        <f t="shared" si="13"/>
        <v>0</v>
      </c>
      <c r="M175" s="179">
        <f t="shared" si="14"/>
        <v>0</v>
      </c>
      <c r="N175" s="192"/>
      <c r="O175" s="192"/>
    </row>
    <row r="176" spans="1:15" ht="11.25" hidden="1" customHeight="1" x14ac:dyDescent="0.25">
      <c r="A176" s="159"/>
      <c r="B176" s="140"/>
      <c r="C176" s="140"/>
      <c r="D176" s="141"/>
      <c r="E176" s="142"/>
      <c r="F176" s="143"/>
      <c r="G176" s="144"/>
      <c r="H176" s="151" t="s">
        <v>166</v>
      </c>
      <c r="I176" s="182"/>
      <c r="J176" s="182"/>
      <c r="K176" s="182"/>
      <c r="L176" s="179">
        <f t="shared" si="13"/>
        <v>0</v>
      </c>
      <c r="M176" s="179">
        <f t="shared" si="14"/>
        <v>0</v>
      </c>
      <c r="N176" s="192"/>
      <c r="O176" s="192"/>
    </row>
    <row r="177" spans="1:15" ht="11.25" hidden="1" customHeight="1" x14ac:dyDescent="0.25">
      <c r="A177" s="159"/>
      <c r="B177" s="140"/>
      <c r="C177" s="140"/>
      <c r="D177" s="141"/>
      <c r="E177" s="142"/>
      <c r="F177" s="143"/>
      <c r="G177" s="144"/>
      <c r="H177" s="151" t="s">
        <v>167</v>
      </c>
      <c r="I177" s="182"/>
      <c r="J177" s="182"/>
      <c r="K177" s="182"/>
      <c r="L177" s="179">
        <f t="shared" si="13"/>
        <v>0</v>
      </c>
      <c r="M177" s="179">
        <f t="shared" si="14"/>
        <v>0</v>
      </c>
      <c r="N177" s="192"/>
      <c r="O177" s="192"/>
    </row>
    <row r="178" spans="1:15" ht="11.25" hidden="1" customHeight="1" x14ac:dyDescent="0.25">
      <c r="A178" s="159"/>
      <c r="B178" s="140"/>
      <c r="C178" s="140"/>
      <c r="D178" s="141"/>
      <c r="E178" s="142"/>
      <c r="F178" s="143"/>
      <c r="G178" s="144"/>
      <c r="H178" s="151" t="s">
        <v>168</v>
      </c>
      <c r="I178" s="182"/>
      <c r="J178" s="182"/>
      <c r="K178" s="182"/>
      <c r="L178" s="179">
        <f t="shared" si="13"/>
        <v>0</v>
      </c>
      <c r="M178" s="179">
        <f t="shared" si="14"/>
        <v>0</v>
      </c>
      <c r="N178" s="192"/>
      <c r="O178" s="192"/>
    </row>
    <row r="179" spans="1:15" ht="11.25" hidden="1" customHeight="1" x14ac:dyDescent="0.25">
      <c r="A179" s="159"/>
      <c r="B179" s="140"/>
      <c r="C179" s="140"/>
      <c r="D179" s="141"/>
      <c r="E179" s="142"/>
      <c r="F179" s="143"/>
      <c r="G179" s="144"/>
      <c r="H179" s="151" t="s">
        <v>169</v>
      </c>
      <c r="I179" s="182"/>
      <c r="J179" s="182"/>
      <c r="K179" s="182"/>
      <c r="L179" s="179">
        <f t="shared" si="13"/>
        <v>0</v>
      </c>
      <c r="M179" s="179">
        <f t="shared" si="14"/>
        <v>0</v>
      </c>
      <c r="N179" s="192"/>
      <c r="O179" s="192"/>
    </row>
    <row r="180" spans="1:15" ht="11.25" hidden="1" customHeight="1" x14ac:dyDescent="0.25">
      <c r="A180" s="159"/>
      <c r="B180" s="140"/>
      <c r="C180" s="140"/>
      <c r="D180" s="141"/>
      <c r="E180" s="142"/>
      <c r="F180" s="143"/>
      <c r="G180" s="144"/>
      <c r="H180" s="151" t="s">
        <v>170</v>
      </c>
      <c r="I180" s="182"/>
      <c r="J180" s="182"/>
      <c r="K180" s="182"/>
      <c r="L180" s="179">
        <f t="shared" si="13"/>
        <v>0</v>
      </c>
      <c r="M180" s="179">
        <f t="shared" si="14"/>
        <v>0</v>
      </c>
      <c r="N180" s="192"/>
      <c r="O180" s="192"/>
    </row>
    <row r="181" spans="1:15" ht="11.25" hidden="1" customHeight="1" x14ac:dyDescent="0.25">
      <c r="A181" s="159"/>
      <c r="B181" s="140"/>
      <c r="C181" s="140"/>
      <c r="D181" s="141"/>
      <c r="E181" s="142"/>
      <c r="F181" s="143"/>
      <c r="G181" s="144"/>
      <c r="H181" s="151" t="s">
        <v>171</v>
      </c>
      <c r="I181" s="182"/>
      <c r="J181" s="182"/>
      <c r="K181" s="182"/>
      <c r="L181" s="179">
        <f t="shared" si="13"/>
        <v>0</v>
      </c>
      <c r="M181" s="179">
        <f t="shared" si="14"/>
        <v>0</v>
      </c>
      <c r="N181" s="192"/>
      <c r="O181" s="192"/>
    </row>
    <row r="182" spans="1:15" ht="11.25" hidden="1" customHeight="1" x14ac:dyDescent="0.25">
      <c r="A182" s="159"/>
      <c r="B182" s="140"/>
      <c r="C182" s="140"/>
      <c r="D182" s="141"/>
      <c r="E182" s="142"/>
      <c r="F182" s="143"/>
      <c r="G182" s="144"/>
      <c r="H182" s="151" t="s">
        <v>172</v>
      </c>
      <c r="I182" s="182"/>
      <c r="J182" s="182"/>
      <c r="K182" s="182"/>
      <c r="L182" s="179">
        <f t="shared" si="13"/>
        <v>0</v>
      </c>
      <c r="M182" s="179">
        <f t="shared" si="14"/>
        <v>0</v>
      </c>
      <c r="N182" s="192"/>
      <c r="O182" s="192"/>
    </row>
    <row r="183" spans="1:15" ht="11.25" hidden="1" customHeight="1" x14ac:dyDescent="0.25">
      <c r="A183" s="159"/>
      <c r="B183" s="140"/>
      <c r="C183" s="140"/>
      <c r="D183" s="141"/>
      <c r="E183" s="142"/>
      <c r="F183" s="143"/>
      <c r="G183" s="144"/>
      <c r="H183" s="151" t="s">
        <v>173</v>
      </c>
      <c r="I183" s="182"/>
      <c r="J183" s="182"/>
      <c r="K183" s="182"/>
      <c r="L183" s="179">
        <f t="shared" si="13"/>
        <v>0</v>
      </c>
      <c r="M183" s="179">
        <f t="shared" si="14"/>
        <v>0</v>
      </c>
      <c r="N183" s="192"/>
      <c r="O183" s="192"/>
    </row>
    <row r="184" spans="1:15" ht="11.25" hidden="1" customHeight="1" x14ac:dyDescent="0.25">
      <c r="A184" s="159"/>
      <c r="B184" s="140"/>
      <c r="C184" s="140"/>
      <c r="D184" s="141"/>
      <c r="E184" s="142"/>
      <c r="F184" s="143"/>
      <c r="G184" s="144"/>
      <c r="H184" s="151" t="s">
        <v>174</v>
      </c>
      <c r="I184" s="182"/>
      <c r="J184" s="182"/>
      <c r="K184" s="182"/>
      <c r="L184" s="179">
        <f t="shared" si="13"/>
        <v>0</v>
      </c>
      <c r="M184" s="179">
        <f t="shared" si="14"/>
        <v>0</v>
      </c>
      <c r="N184" s="192"/>
      <c r="O184" s="192"/>
    </row>
    <row r="185" spans="1:15" ht="11.25" hidden="1" customHeight="1" x14ac:dyDescent="0.25">
      <c r="A185" s="159"/>
      <c r="B185" s="140"/>
      <c r="C185" s="140"/>
      <c r="D185" s="141"/>
      <c r="E185" s="142"/>
      <c r="F185" s="143"/>
      <c r="G185" s="144"/>
      <c r="H185" s="151" t="s">
        <v>175</v>
      </c>
      <c r="I185" s="182"/>
      <c r="J185" s="182"/>
      <c r="K185" s="182"/>
      <c r="L185" s="179">
        <f t="shared" si="13"/>
        <v>0</v>
      </c>
      <c r="M185" s="179">
        <f t="shared" si="14"/>
        <v>0</v>
      </c>
      <c r="N185" s="192"/>
      <c r="O185" s="192"/>
    </row>
    <row r="186" spans="1:15" ht="11.25" hidden="1" customHeight="1" x14ac:dyDescent="0.25">
      <c r="A186" s="159"/>
      <c r="B186" s="140"/>
      <c r="C186" s="140"/>
      <c r="D186" s="141"/>
      <c r="E186" s="142"/>
      <c r="F186" s="143"/>
      <c r="G186" s="144"/>
      <c r="H186" s="151" t="s">
        <v>176</v>
      </c>
      <c r="I186" s="182"/>
      <c r="J186" s="182"/>
      <c r="K186" s="182"/>
      <c r="L186" s="179">
        <f t="shared" si="13"/>
        <v>0</v>
      </c>
      <c r="M186" s="179">
        <f t="shared" si="14"/>
        <v>0</v>
      </c>
      <c r="N186" s="192"/>
      <c r="O186" s="192"/>
    </row>
    <row r="187" spans="1:15" ht="11.25" hidden="1" customHeight="1" x14ac:dyDescent="0.25">
      <c r="A187" s="159"/>
      <c r="B187" s="140"/>
      <c r="C187" s="140"/>
      <c r="D187" s="141"/>
      <c r="E187" s="142"/>
      <c r="F187" s="143"/>
      <c r="G187" s="144"/>
      <c r="H187" s="151" t="s">
        <v>177</v>
      </c>
      <c r="I187" s="182"/>
      <c r="J187" s="182"/>
      <c r="K187" s="182"/>
      <c r="L187" s="179">
        <f t="shared" si="13"/>
        <v>0</v>
      </c>
      <c r="M187" s="179">
        <f t="shared" si="14"/>
        <v>0</v>
      </c>
      <c r="N187" s="192"/>
      <c r="O187" s="192"/>
    </row>
    <row r="188" spans="1:15" ht="11.25" hidden="1" customHeight="1" x14ac:dyDescent="0.25">
      <c r="A188" s="159"/>
      <c r="B188" s="140"/>
      <c r="C188" s="140"/>
      <c r="D188" s="141"/>
      <c r="E188" s="142"/>
      <c r="F188" s="143"/>
      <c r="G188" s="144"/>
      <c r="H188" s="151" t="s">
        <v>178</v>
      </c>
      <c r="I188" s="182"/>
      <c r="J188" s="182"/>
      <c r="K188" s="182"/>
      <c r="L188" s="179">
        <f t="shared" si="13"/>
        <v>0</v>
      </c>
      <c r="M188" s="179">
        <f t="shared" si="14"/>
        <v>0</v>
      </c>
      <c r="N188" s="192"/>
      <c r="O188" s="192"/>
    </row>
    <row r="189" spans="1:15" ht="11.25" hidden="1" customHeight="1" x14ac:dyDescent="0.25">
      <c r="A189" s="159"/>
      <c r="B189" s="140"/>
      <c r="C189" s="140"/>
      <c r="D189" s="141"/>
      <c r="E189" s="142"/>
      <c r="F189" s="143"/>
      <c r="G189" s="144"/>
      <c r="H189" s="151" t="s">
        <v>179</v>
      </c>
      <c r="I189" s="182"/>
      <c r="J189" s="182"/>
      <c r="K189" s="182"/>
      <c r="L189" s="179">
        <f t="shared" si="13"/>
        <v>0</v>
      </c>
      <c r="M189" s="179">
        <f t="shared" si="14"/>
        <v>0</v>
      </c>
      <c r="N189" s="192"/>
      <c r="O189" s="192"/>
    </row>
    <row r="190" spans="1:15" ht="11.25" hidden="1" customHeight="1" x14ac:dyDescent="0.25">
      <c r="A190" s="159"/>
      <c r="B190" s="140"/>
      <c r="C190" s="140"/>
      <c r="D190" s="141"/>
      <c r="E190" s="142"/>
      <c r="F190" s="143"/>
      <c r="G190" s="144"/>
      <c r="H190" s="151" t="s">
        <v>180</v>
      </c>
      <c r="I190" s="182"/>
      <c r="J190" s="182"/>
      <c r="K190" s="182"/>
      <c r="L190" s="179">
        <f t="shared" si="13"/>
        <v>0</v>
      </c>
      <c r="M190" s="179">
        <f t="shared" si="14"/>
        <v>0</v>
      </c>
      <c r="N190" s="192"/>
      <c r="O190" s="192"/>
    </row>
    <row r="191" spans="1:15" ht="11.25" hidden="1" customHeight="1" x14ac:dyDescent="0.25">
      <c r="A191" s="159"/>
      <c r="B191" s="140"/>
      <c r="C191" s="140"/>
      <c r="D191" s="141"/>
      <c r="E191" s="142"/>
      <c r="F191" s="143"/>
      <c r="G191" s="144"/>
      <c r="H191" s="151" t="s">
        <v>181</v>
      </c>
      <c r="I191" s="182"/>
      <c r="J191" s="182"/>
      <c r="K191" s="182"/>
      <c r="L191" s="179">
        <f t="shared" si="13"/>
        <v>0</v>
      </c>
      <c r="M191" s="179">
        <f t="shared" si="14"/>
        <v>0</v>
      </c>
      <c r="N191" s="192"/>
      <c r="O191" s="192"/>
    </row>
    <row r="192" spans="1:15" ht="11.25" hidden="1" customHeight="1" x14ac:dyDescent="0.25">
      <c r="A192" s="159"/>
      <c r="B192" s="140"/>
      <c r="C192" s="140"/>
      <c r="D192" s="141"/>
      <c r="E192" s="142"/>
      <c r="F192" s="143"/>
      <c r="G192" s="144"/>
      <c r="H192" s="151" t="s">
        <v>182</v>
      </c>
      <c r="I192" s="182"/>
      <c r="J192" s="182"/>
      <c r="K192" s="182"/>
      <c r="L192" s="179">
        <f t="shared" si="13"/>
        <v>0</v>
      </c>
      <c r="M192" s="179">
        <f t="shared" si="14"/>
        <v>0</v>
      </c>
      <c r="N192" s="192"/>
      <c r="O192" s="192"/>
    </row>
    <row r="193" spans="1:18" ht="11.25" hidden="1" customHeight="1" x14ac:dyDescent="0.25">
      <c r="A193" s="159"/>
      <c r="B193" s="140"/>
      <c r="C193" s="140"/>
      <c r="D193" s="141"/>
      <c r="E193" s="142"/>
      <c r="F193" s="143"/>
      <c r="G193" s="144"/>
      <c r="H193" s="151" t="s">
        <v>183</v>
      </c>
      <c r="I193" s="182"/>
      <c r="J193" s="182"/>
      <c r="K193" s="182"/>
      <c r="L193" s="179">
        <f t="shared" si="13"/>
        <v>0</v>
      </c>
      <c r="M193" s="179">
        <f t="shared" si="14"/>
        <v>0</v>
      </c>
      <c r="N193" s="192"/>
      <c r="O193" s="192"/>
    </row>
    <row r="194" spans="1:18" ht="11.25" hidden="1" customHeight="1" x14ac:dyDescent="0.25">
      <c r="A194" s="159"/>
      <c r="B194" s="140"/>
      <c r="C194" s="140"/>
      <c r="D194" s="141"/>
      <c r="E194" s="142"/>
      <c r="F194" s="143"/>
      <c r="G194" s="144"/>
      <c r="H194" s="151" t="s">
        <v>184</v>
      </c>
      <c r="I194" s="182"/>
      <c r="J194" s="182"/>
      <c r="K194" s="182"/>
      <c r="L194" s="179">
        <f t="shared" si="13"/>
        <v>0</v>
      </c>
      <c r="M194" s="179">
        <f t="shared" si="14"/>
        <v>0</v>
      </c>
      <c r="N194" s="192"/>
      <c r="O194" s="192"/>
    </row>
    <row r="195" spans="1:18" ht="11.25" hidden="1" customHeight="1" x14ac:dyDescent="0.25">
      <c r="A195" s="159"/>
      <c r="B195" s="140"/>
      <c r="C195" s="140"/>
      <c r="D195" s="141"/>
      <c r="E195" s="142"/>
      <c r="F195" s="143"/>
      <c r="G195" s="144"/>
      <c r="H195" s="151" t="s">
        <v>185</v>
      </c>
      <c r="I195" s="182"/>
      <c r="J195" s="182"/>
      <c r="K195" s="182"/>
      <c r="L195" s="179">
        <f t="shared" si="13"/>
        <v>0</v>
      </c>
      <c r="M195" s="179">
        <f t="shared" si="14"/>
        <v>0</v>
      </c>
      <c r="N195" s="192"/>
      <c r="O195" s="192"/>
    </row>
    <row r="196" spans="1:18" ht="11.25" hidden="1" customHeight="1" x14ac:dyDescent="0.25">
      <c r="A196" s="159"/>
      <c r="B196" s="140"/>
      <c r="C196" s="140"/>
      <c r="D196" s="141"/>
      <c r="E196" s="142"/>
      <c r="F196" s="143"/>
      <c r="G196" s="144"/>
      <c r="H196" s="151" t="s">
        <v>186</v>
      </c>
      <c r="I196" s="182"/>
      <c r="J196" s="182"/>
      <c r="K196" s="182"/>
      <c r="L196" s="179">
        <f t="shared" si="13"/>
        <v>0</v>
      </c>
      <c r="M196" s="179">
        <f t="shared" si="14"/>
        <v>0</v>
      </c>
      <c r="N196" s="192"/>
      <c r="O196" s="192"/>
    </row>
    <row r="197" spans="1:18" ht="36" customHeight="1" x14ac:dyDescent="0.25">
      <c r="A197" s="159"/>
      <c r="B197" s="140"/>
      <c r="C197" s="140"/>
      <c r="D197" s="141"/>
      <c r="E197" s="142"/>
      <c r="F197" s="143"/>
      <c r="G197" s="144"/>
      <c r="H197" s="145" t="s">
        <v>187</v>
      </c>
      <c r="I197" s="182">
        <f>I198+I199+I202+'субвенции ФБ'!D97+'субсид из ФБ'!D98</f>
        <v>1114043.632</v>
      </c>
      <c r="J197" s="182">
        <f>J198+J199+J200+J201+J202</f>
        <v>1108961.892</v>
      </c>
      <c r="K197" s="182">
        <f>K198+K199+K200+K201+K202</f>
        <v>1101279.392</v>
      </c>
      <c r="L197" s="182">
        <f t="shared" si="13"/>
        <v>7682.5</v>
      </c>
      <c r="M197" s="182">
        <f t="shared" si="14"/>
        <v>12764.239999999991</v>
      </c>
      <c r="N197" s="182">
        <f>N198+N199+N202+'субвенции ФБ'!I97+'субсид из ФБ'!I98</f>
        <v>2.952819401428727</v>
      </c>
      <c r="O197" s="182">
        <f>O198+O199+O202+'субвенции ФБ'!J97+'субсид из ФБ'!J98</f>
        <v>2.952819401428727</v>
      </c>
    </row>
    <row r="198" spans="1:18" ht="39" customHeight="1" x14ac:dyDescent="0.25">
      <c r="A198" s="159"/>
      <c r="B198" s="140"/>
      <c r="C198" s="140"/>
      <c r="D198" s="141"/>
      <c r="E198" s="142"/>
      <c r="F198" s="143"/>
      <c r="G198" s="144"/>
      <c r="H198" s="157" t="s">
        <v>188</v>
      </c>
      <c r="I198" s="182">
        <v>10280.48</v>
      </c>
      <c r="J198" s="184">
        <v>10280.48</v>
      </c>
      <c r="K198" s="184">
        <v>10206.66</v>
      </c>
      <c r="L198" s="186">
        <f t="shared" si="13"/>
        <v>73.819999999999709</v>
      </c>
      <c r="M198" s="186">
        <f t="shared" ref="M198:M202" si="15">I198-K198</f>
        <v>73.819999999999709</v>
      </c>
      <c r="N198" s="185">
        <f t="shared" ref="N198:N202" si="16">K198/I198</f>
        <v>0.99281940142872704</v>
      </c>
      <c r="O198" s="185">
        <f t="shared" ref="O198:O202" si="17">K198/J198</f>
        <v>0.99281940142872704</v>
      </c>
    </row>
    <row r="199" spans="1:18" ht="27" customHeight="1" x14ac:dyDescent="0.25">
      <c r="A199" s="159"/>
      <c r="B199" s="140"/>
      <c r="C199" s="140"/>
      <c r="D199" s="141"/>
      <c r="E199" s="142"/>
      <c r="F199" s="143"/>
      <c r="G199" s="144"/>
      <c r="H199" s="157" t="s">
        <v>189</v>
      </c>
      <c r="I199" s="182">
        <v>1181.2719999999999</v>
      </c>
      <c r="J199" s="184">
        <v>1181.2719999999999</v>
      </c>
      <c r="K199" s="184">
        <v>1181.2719999999999</v>
      </c>
      <c r="L199" s="186">
        <f t="shared" ref="L199:L202" si="18">J199-K199</f>
        <v>0</v>
      </c>
      <c r="M199" s="186">
        <f t="shared" si="15"/>
        <v>0</v>
      </c>
      <c r="N199" s="185">
        <f t="shared" si="16"/>
        <v>1</v>
      </c>
      <c r="O199" s="185">
        <f t="shared" si="17"/>
        <v>1</v>
      </c>
    </row>
    <row r="200" spans="1:18" ht="21.75" customHeight="1" x14ac:dyDescent="0.25">
      <c r="A200" s="159"/>
      <c r="B200" s="140"/>
      <c r="C200" s="140"/>
      <c r="D200" s="141"/>
      <c r="E200" s="142"/>
      <c r="F200" s="143"/>
      <c r="G200" s="144"/>
      <c r="H200" s="194" t="s">
        <v>190</v>
      </c>
      <c r="I200" s="182">
        <f>'субвенции ФБ'!D97</f>
        <v>637280.69999999995</v>
      </c>
      <c r="J200" s="184">
        <f>'субвенции ФБ'!U97</f>
        <v>632198.96</v>
      </c>
      <c r="K200" s="184">
        <f>'субвенции ФБ'!V97</f>
        <v>631752</v>
      </c>
      <c r="L200" s="186">
        <f t="shared" ref="L200:L201" si="19">J200-K200</f>
        <v>446.95999999996275</v>
      </c>
      <c r="M200" s="186">
        <f t="shared" ref="M200:M201" si="20">I200-K200</f>
        <v>5528.6999999999534</v>
      </c>
      <c r="N200" s="185">
        <f t="shared" ref="N200:N201" si="21">K200/I200</f>
        <v>0.99132454505526379</v>
      </c>
      <c r="O200" s="185">
        <f t="shared" ref="O200:O201" si="22">K200/J200</f>
        <v>0.9992930073785633</v>
      </c>
    </row>
    <row r="201" spans="1:18" ht="50.25" customHeight="1" x14ac:dyDescent="0.25">
      <c r="A201" s="159"/>
      <c r="B201" s="140"/>
      <c r="C201" s="140"/>
      <c r="D201" s="141"/>
      <c r="E201" s="142"/>
      <c r="F201" s="143"/>
      <c r="G201" s="144"/>
      <c r="H201" s="157" t="s">
        <v>191</v>
      </c>
      <c r="I201" s="182">
        <f>'субсид из ФБ'!D98</f>
        <v>464801.18</v>
      </c>
      <c r="J201" s="184">
        <v>464801.18</v>
      </c>
      <c r="K201" s="184">
        <v>457659.46</v>
      </c>
      <c r="L201" s="186">
        <f t="shared" si="19"/>
        <v>7141.7199999999721</v>
      </c>
      <c r="M201" s="186">
        <f t="shared" si="20"/>
        <v>7141.7199999999721</v>
      </c>
      <c r="N201" s="185">
        <f t="shared" si="21"/>
        <v>0.98463489270831894</v>
      </c>
      <c r="O201" s="185">
        <f t="shared" si="22"/>
        <v>0.98463489270831894</v>
      </c>
    </row>
    <row r="202" spans="1:18" ht="27" customHeight="1" x14ac:dyDescent="0.25">
      <c r="A202" s="159"/>
      <c r="B202" s="140"/>
      <c r="C202" s="140"/>
      <c r="D202" s="141"/>
      <c r="E202" s="142"/>
      <c r="F202" s="143"/>
      <c r="G202" s="144"/>
      <c r="H202" s="157" t="s">
        <v>86</v>
      </c>
      <c r="I202" s="182">
        <v>500</v>
      </c>
      <c r="J202" s="184">
        <v>500</v>
      </c>
      <c r="K202" s="184">
        <v>480</v>
      </c>
      <c r="L202" s="186">
        <f t="shared" si="18"/>
        <v>20</v>
      </c>
      <c r="M202" s="186">
        <f t="shared" si="15"/>
        <v>20</v>
      </c>
      <c r="N202" s="185">
        <f t="shared" si="16"/>
        <v>0.96</v>
      </c>
      <c r="O202" s="185">
        <f t="shared" si="17"/>
        <v>0.96</v>
      </c>
    </row>
    <row r="203" spans="1:18" ht="75.75" customHeight="1" x14ac:dyDescent="0.25">
      <c r="A203" s="195" t="s">
        <v>192</v>
      </c>
      <c r="B203" s="196"/>
      <c r="C203" s="196"/>
      <c r="D203" s="197"/>
      <c r="E203" s="139"/>
      <c r="F203" s="143"/>
      <c r="G203" s="198"/>
      <c r="H203" s="145" t="s">
        <v>193</v>
      </c>
      <c r="I203" s="227">
        <v>500</v>
      </c>
      <c r="J203" s="182">
        <v>0</v>
      </c>
      <c r="K203" s="182">
        <v>0</v>
      </c>
      <c r="L203" s="182">
        <v>0</v>
      </c>
      <c r="M203" s="182">
        <v>0</v>
      </c>
      <c r="N203" s="192">
        <v>0</v>
      </c>
      <c r="O203" s="192">
        <v>0</v>
      </c>
    </row>
    <row r="204" spans="1:18" ht="19.5" customHeight="1" x14ac:dyDescent="0.25">
      <c r="A204" s="199"/>
      <c r="B204" s="200"/>
      <c r="C204" s="200"/>
      <c r="D204" s="201"/>
      <c r="E204" s="202"/>
      <c r="F204" s="203"/>
      <c r="G204" s="204"/>
      <c r="H204" s="312" t="s">
        <v>194</v>
      </c>
      <c r="I204" s="312"/>
      <c r="J204" s="312"/>
      <c r="K204" s="312"/>
      <c r="L204" s="312"/>
      <c r="M204" s="312"/>
      <c r="N204" s="312"/>
      <c r="O204" s="312"/>
    </row>
    <row r="205" spans="1:18" s="115" customFormat="1" ht="26.25" customHeight="1" x14ac:dyDescent="0.25">
      <c r="A205" s="199" t="s">
        <v>195</v>
      </c>
      <c r="B205" s="200"/>
      <c r="C205" s="200"/>
      <c r="D205" s="201"/>
      <c r="E205" s="202"/>
      <c r="F205" s="203"/>
      <c r="G205" s="204"/>
      <c r="H205" s="205" t="s">
        <v>196</v>
      </c>
      <c r="I205" s="228">
        <f>+I206</f>
        <v>1055.4000000000001</v>
      </c>
      <c r="J205" s="228">
        <f t="shared" ref="J205:M205" si="23">+J206</f>
        <v>1045.4000000000001</v>
      </c>
      <c r="K205" s="228">
        <f t="shared" si="23"/>
        <v>1045</v>
      </c>
      <c r="L205" s="228">
        <f t="shared" si="23"/>
        <v>0.40000000000009095</v>
      </c>
      <c r="M205" s="229">
        <f t="shared" si="23"/>
        <v>10.400000000000091</v>
      </c>
      <c r="N205" s="229">
        <f>K205/I205*100</f>
        <v>99.014591624028796</v>
      </c>
      <c r="O205" s="230">
        <f>K205/J205*100</f>
        <v>99.961737134111345</v>
      </c>
      <c r="P205" s="231"/>
      <c r="Q205" s="231"/>
      <c r="R205" s="231"/>
    </row>
    <row r="206" spans="1:18" ht="59.25" customHeight="1" x14ac:dyDescent="0.25">
      <c r="A206" s="206"/>
      <c r="B206" s="206"/>
      <c r="C206" s="206"/>
      <c r="D206" s="206"/>
      <c r="E206" s="206"/>
      <c r="F206" s="206"/>
      <c r="G206" s="206"/>
      <c r="H206" s="205" t="s">
        <v>197</v>
      </c>
      <c r="I206" s="232">
        <v>1055.4000000000001</v>
      </c>
      <c r="J206" s="232">
        <v>1045.4000000000001</v>
      </c>
      <c r="K206" s="232">
        <v>1045</v>
      </c>
      <c r="L206" s="233">
        <f t="shared" ref="L206" si="24">J206-K206</f>
        <v>0.40000000000009095</v>
      </c>
      <c r="M206" s="233">
        <f t="shared" ref="M206" si="25">I206-K206</f>
        <v>10.400000000000091</v>
      </c>
      <c r="N206" s="234">
        <f t="shared" ref="N206" si="26">K206/I206</f>
        <v>0.99014591624028792</v>
      </c>
      <c r="O206" s="234">
        <f t="shared" ref="O206" si="27">K206/J206</f>
        <v>0.99961737134111339</v>
      </c>
    </row>
    <row r="207" spans="1:18" ht="11.25" hidden="1" customHeight="1" x14ac:dyDescent="0.25">
      <c r="A207" s="207"/>
      <c r="B207" s="128"/>
      <c r="C207" s="128"/>
      <c r="D207" s="208"/>
      <c r="E207" s="129"/>
      <c r="F207" s="203"/>
      <c r="G207" s="209"/>
      <c r="H207" s="206" t="s">
        <v>198</v>
      </c>
      <c r="I207" s="235"/>
      <c r="J207" s="235"/>
      <c r="K207" s="235"/>
      <c r="L207" s="235"/>
      <c r="M207" s="235"/>
      <c r="N207" s="236"/>
      <c r="O207" s="236"/>
    </row>
    <row r="208" spans="1:18" ht="11.25" hidden="1" customHeight="1" x14ac:dyDescent="0.25">
      <c r="A208" s="207"/>
      <c r="B208" s="128"/>
      <c r="C208" s="128"/>
      <c r="D208" s="208"/>
      <c r="E208" s="129"/>
      <c r="F208" s="203"/>
      <c r="G208" s="209"/>
      <c r="H208" s="206" t="s">
        <v>199</v>
      </c>
      <c r="I208" s="235"/>
      <c r="J208" s="235"/>
      <c r="K208" s="235"/>
      <c r="L208" s="235"/>
      <c r="M208" s="235"/>
      <c r="N208" s="236"/>
      <c r="O208" s="236"/>
    </row>
    <row r="209" spans="1:18" ht="51.75" customHeight="1" x14ac:dyDescent="0.25">
      <c r="A209" s="199" t="s">
        <v>200</v>
      </c>
      <c r="B209" s="128"/>
      <c r="C209" s="128"/>
      <c r="D209" s="208"/>
      <c r="E209" s="129"/>
      <c r="F209" s="203"/>
      <c r="G209" s="209"/>
      <c r="H209" s="210" t="s">
        <v>201</v>
      </c>
      <c r="I209" s="237">
        <v>120</v>
      </c>
      <c r="J209" s="238">
        <v>0</v>
      </c>
      <c r="K209" s="238">
        <v>0</v>
      </c>
      <c r="L209" s="238">
        <v>0</v>
      </c>
      <c r="M209" s="238">
        <v>0</v>
      </c>
      <c r="N209" s="239">
        <v>0</v>
      </c>
      <c r="O209" s="239">
        <v>0</v>
      </c>
    </row>
    <row r="210" spans="1:18" ht="65.25" customHeight="1" x14ac:dyDescent="0.25">
      <c r="A210" s="199" t="s">
        <v>202</v>
      </c>
      <c r="B210" s="128"/>
      <c r="C210" s="128"/>
      <c r="D210" s="208"/>
      <c r="E210" s="129"/>
      <c r="F210" s="203"/>
      <c r="G210" s="209"/>
      <c r="H210" s="211" t="s">
        <v>203</v>
      </c>
      <c r="I210" s="240">
        <v>190</v>
      </c>
      <c r="J210" s="241">
        <v>130</v>
      </c>
      <c r="K210" s="241">
        <v>112.55</v>
      </c>
      <c r="L210" s="241">
        <v>0</v>
      </c>
      <c r="M210" s="241">
        <v>0</v>
      </c>
      <c r="N210" s="242">
        <v>0</v>
      </c>
      <c r="O210" s="242">
        <v>0</v>
      </c>
    </row>
    <row r="211" spans="1:18" ht="22.5" customHeight="1" x14ac:dyDescent="0.25">
      <c r="A211" s="199" t="s">
        <v>204</v>
      </c>
      <c r="B211" s="128"/>
      <c r="C211" s="128"/>
      <c r="D211" s="208"/>
      <c r="E211" s="129"/>
      <c r="F211" s="203"/>
      <c r="G211" s="209"/>
      <c r="H211" s="212" t="s">
        <v>205</v>
      </c>
      <c r="I211" s="243">
        <f>I212+I213+I214+I215+I217+I216</f>
        <v>73478.36</v>
      </c>
      <c r="J211" s="244">
        <f>J212+J213+J214+J215+J217+J216</f>
        <v>72368.14</v>
      </c>
      <c r="K211" s="244">
        <f>K212+K213+K214+K215+K217+K216</f>
        <v>72227.520000000004</v>
      </c>
      <c r="L211" s="244">
        <f>J211-K211</f>
        <v>140.61999999999534</v>
      </c>
      <c r="M211" s="244">
        <f>I211-K211</f>
        <v>1250.8399999999965</v>
      </c>
      <c r="N211" s="245">
        <f>K211/I211</f>
        <v>0.9829767566940798</v>
      </c>
      <c r="O211" s="245">
        <f>K211/J211</f>
        <v>0.99805687972635482</v>
      </c>
    </row>
    <row r="212" spans="1:18" ht="26.25" customHeight="1" x14ac:dyDescent="0.25">
      <c r="A212" s="207" t="s">
        <v>56</v>
      </c>
      <c r="B212" s="128"/>
      <c r="C212" s="128"/>
      <c r="D212" s="208"/>
      <c r="E212" s="129"/>
      <c r="F212" s="213"/>
      <c r="G212" s="209"/>
      <c r="H212" s="214" t="s">
        <v>206</v>
      </c>
      <c r="I212" s="246">
        <v>2536</v>
      </c>
      <c r="J212" s="246">
        <v>2536</v>
      </c>
      <c r="K212" s="246">
        <v>2536</v>
      </c>
      <c r="L212" s="247">
        <f t="shared" ref="L212:L217" si="28">J212-K212</f>
        <v>0</v>
      </c>
      <c r="M212" s="247">
        <f t="shared" ref="M212:M217" si="29">I212-K212</f>
        <v>0</v>
      </c>
      <c r="N212" s="248">
        <f t="shared" ref="N212:N216" si="30">K212/I212</f>
        <v>1</v>
      </c>
      <c r="O212" s="248">
        <f t="shared" ref="O212:O215" si="31">K212/J212</f>
        <v>1</v>
      </c>
      <c r="P212" s="249"/>
    </row>
    <row r="213" spans="1:18" ht="19.5" customHeight="1" x14ac:dyDescent="0.25">
      <c r="A213" s="207" t="s">
        <v>56</v>
      </c>
      <c r="B213" s="128"/>
      <c r="C213" s="128"/>
      <c r="D213" s="208"/>
      <c r="E213" s="129"/>
      <c r="F213" s="213"/>
      <c r="G213" s="209"/>
      <c r="H213" s="214" t="s">
        <v>207</v>
      </c>
      <c r="I213" s="246">
        <v>32831.94</v>
      </c>
      <c r="J213" s="246">
        <v>31929.46</v>
      </c>
      <c r="K213" s="246">
        <v>31832</v>
      </c>
      <c r="L213" s="247">
        <f t="shared" si="28"/>
        <v>97.459999999999127</v>
      </c>
      <c r="M213" s="247">
        <f t="shared" si="29"/>
        <v>999.94000000000233</v>
      </c>
      <c r="N213" s="248">
        <f t="shared" si="30"/>
        <v>0.96954368215828846</v>
      </c>
      <c r="O213" s="248">
        <f t="shared" si="31"/>
        <v>0.99694764646818335</v>
      </c>
    </row>
    <row r="214" spans="1:18" ht="19.5" customHeight="1" x14ac:dyDescent="0.25">
      <c r="A214" s="207" t="s">
        <v>56</v>
      </c>
      <c r="B214" s="128"/>
      <c r="C214" s="128"/>
      <c r="D214" s="208"/>
      <c r="E214" s="129"/>
      <c r="F214" s="215"/>
      <c r="G214" s="209"/>
      <c r="H214" s="216" t="s">
        <v>208</v>
      </c>
      <c r="I214" s="246">
        <v>2522.52</v>
      </c>
      <c r="J214" s="246">
        <v>2522.52</v>
      </c>
      <c r="K214" s="246">
        <v>2522.52</v>
      </c>
      <c r="L214" s="247">
        <f t="shared" si="28"/>
        <v>0</v>
      </c>
      <c r="M214" s="247">
        <f t="shared" si="29"/>
        <v>0</v>
      </c>
      <c r="N214" s="248">
        <f t="shared" si="30"/>
        <v>1</v>
      </c>
      <c r="O214" s="248">
        <f t="shared" si="31"/>
        <v>1</v>
      </c>
    </row>
    <row r="215" spans="1:18" ht="19.5" customHeight="1" x14ac:dyDescent="0.25">
      <c r="A215" s="207" t="s">
        <v>56</v>
      </c>
      <c r="B215" s="128"/>
      <c r="C215" s="128"/>
      <c r="D215" s="208"/>
      <c r="E215" s="129"/>
      <c r="F215" s="213"/>
      <c r="G215" s="209"/>
      <c r="H215" s="214" t="s">
        <v>209</v>
      </c>
      <c r="I215" s="246">
        <v>34417.199999999997</v>
      </c>
      <c r="J215" s="246">
        <v>34209.46</v>
      </c>
      <c r="K215" s="246">
        <v>34166.300000000003</v>
      </c>
      <c r="L215" s="247">
        <f t="shared" si="28"/>
        <v>43.159999999996217</v>
      </c>
      <c r="M215" s="247">
        <f t="shared" si="29"/>
        <v>250.89999999999418</v>
      </c>
      <c r="N215" s="248">
        <f t="shared" si="30"/>
        <v>0.99271004032867305</v>
      </c>
      <c r="O215" s="248">
        <f t="shared" si="31"/>
        <v>0.9987383606756729</v>
      </c>
    </row>
    <row r="216" spans="1:18" ht="26.25" customHeight="1" x14ac:dyDescent="0.25">
      <c r="A216" s="207"/>
      <c r="B216" s="128"/>
      <c r="C216" s="128"/>
      <c r="D216" s="208"/>
      <c r="E216" s="129"/>
      <c r="F216" s="213"/>
      <c r="G216" s="209"/>
      <c r="H216" s="214" t="s">
        <v>210</v>
      </c>
      <c r="I216" s="246">
        <v>200</v>
      </c>
      <c r="J216" s="246">
        <v>200</v>
      </c>
      <c r="K216" s="246">
        <v>200</v>
      </c>
      <c r="L216" s="247">
        <f t="shared" si="28"/>
        <v>0</v>
      </c>
      <c r="M216" s="247">
        <f t="shared" si="29"/>
        <v>0</v>
      </c>
      <c r="N216" s="248">
        <f t="shared" si="30"/>
        <v>1</v>
      </c>
      <c r="O216" s="248" t="s">
        <v>56</v>
      </c>
    </row>
    <row r="217" spans="1:18" ht="26.25" customHeight="1" x14ac:dyDescent="0.25">
      <c r="A217" s="207" t="s">
        <v>56</v>
      </c>
      <c r="B217" s="217"/>
      <c r="C217" s="217"/>
      <c r="D217" s="217"/>
      <c r="E217" s="217"/>
      <c r="F217" s="217"/>
      <c r="G217" s="217"/>
      <c r="H217" s="218" t="s">
        <v>211</v>
      </c>
      <c r="I217" s="250">
        <v>970.7</v>
      </c>
      <c r="J217" s="250">
        <v>970.7</v>
      </c>
      <c r="K217" s="250">
        <v>970.7</v>
      </c>
      <c r="L217" s="247">
        <f t="shared" si="28"/>
        <v>0</v>
      </c>
      <c r="M217" s="247">
        <f t="shared" si="29"/>
        <v>0</v>
      </c>
      <c r="N217" s="248">
        <f t="shared" ref="N217" si="32">K217/I217</f>
        <v>1</v>
      </c>
      <c r="O217" s="248" t="s">
        <v>56</v>
      </c>
    </row>
    <row r="218" spans="1:18" ht="21" hidden="1" customHeight="1" x14ac:dyDescent="0.25">
      <c r="A218" s="129"/>
      <c r="B218" s="128"/>
      <c r="C218" s="128"/>
      <c r="D218" s="208"/>
      <c r="E218" s="129"/>
      <c r="F218" s="203"/>
      <c r="G218" s="209"/>
      <c r="H218" s="206" t="s">
        <v>212</v>
      </c>
      <c r="I218" s="235"/>
      <c r="J218" s="235"/>
      <c r="K218" s="235"/>
      <c r="L218" s="235"/>
      <c r="M218" s="235"/>
      <c r="N218" s="236"/>
      <c r="O218" s="236"/>
    </row>
    <row r="219" spans="1:18" ht="21" hidden="1" customHeight="1" x14ac:dyDescent="0.25">
      <c r="A219" s="129"/>
      <c r="B219" s="128"/>
      <c r="C219" s="128"/>
      <c r="D219" s="208"/>
      <c r="E219" s="129"/>
      <c r="F219" s="203"/>
      <c r="G219" s="209"/>
      <c r="H219" s="206" t="s">
        <v>213</v>
      </c>
      <c r="I219" s="235"/>
      <c r="J219" s="235"/>
      <c r="K219" s="235"/>
      <c r="L219" s="235"/>
      <c r="M219" s="235"/>
      <c r="N219" s="236"/>
      <c r="O219" s="236"/>
    </row>
    <row r="220" spans="1:18" ht="3" hidden="1" customHeight="1" x14ac:dyDescent="0.25">
      <c r="A220" s="129"/>
      <c r="B220" s="128"/>
      <c r="C220" s="128"/>
      <c r="D220" s="208"/>
      <c r="E220" s="129"/>
      <c r="F220" s="203"/>
      <c r="G220" s="209"/>
      <c r="H220" s="206" t="s">
        <v>214</v>
      </c>
      <c r="I220" s="235"/>
      <c r="J220" s="235"/>
      <c r="K220" s="235"/>
      <c r="L220" s="235"/>
      <c r="M220" s="235"/>
      <c r="N220" s="236"/>
      <c r="O220" s="236"/>
    </row>
    <row r="221" spans="1:18" s="115" customFormat="1" ht="15.75" customHeight="1" x14ac:dyDescent="0.25">
      <c r="A221" s="202" t="s">
        <v>204</v>
      </c>
      <c r="B221" s="200"/>
      <c r="C221" s="200"/>
      <c r="D221" s="201"/>
      <c r="E221" s="202"/>
      <c r="F221" s="203"/>
      <c r="G221" s="204"/>
      <c r="H221" s="219" t="s">
        <v>215</v>
      </c>
      <c r="I221" s="251">
        <v>42178.96</v>
      </c>
      <c r="J221" s="252">
        <v>41671.78</v>
      </c>
      <c r="K221" s="252">
        <v>41605.199999999997</v>
      </c>
      <c r="L221" s="252">
        <f>J221-K221</f>
        <v>66.580000000001746</v>
      </c>
      <c r="M221" s="252">
        <f>I221-K221</f>
        <v>573.76000000000204</v>
      </c>
      <c r="N221" s="253">
        <f>K221/I221</f>
        <v>0.98639700931459662</v>
      </c>
      <c r="O221" s="253">
        <f>K221/J221</f>
        <v>0.99840227607268028</v>
      </c>
      <c r="P221" s="231"/>
      <c r="Q221" s="231"/>
      <c r="R221" s="231"/>
    </row>
    <row r="222" spans="1:18" ht="19.5" customHeight="1" x14ac:dyDescent="0.25">
      <c r="A222" s="129"/>
      <c r="B222" s="128"/>
      <c r="C222" s="128"/>
      <c r="D222" s="208"/>
      <c r="E222" s="129"/>
      <c r="F222" s="213"/>
      <c r="G222" s="209"/>
      <c r="H222" s="220" t="s">
        <v>216</v>
      </c>
      <c r="I222" s="254">
        <v>25644.6</v>
      </c>
      <c r="J222" s="255">
        <v>25644.6</v>
      </c>
      <c r="K222" s="255">
        <v>25644.6</v>
      </c>
      <c r="L222" s="255">
        <f>J222-K222</f>
        <v>0</v>
      </c>
      <c r="M222" s="255">
        <f>I222-K222</f>
        <v>0</v>
      </c>
      <c r="N222" s="256">
        <f t="shared" ref="N222" si="33">K222/I222</f>
        <v>1</v>
      </c>
      <c r="O222" s="256">
        <f t="shared" ref="O222" si="34">K222/J222</f>
        <v>1</v>
      </c>
    </row>
    <row r="223" spans="1:18" ht="18.75" customHeight="1" x14ac:dyDescent="0.25">
      <c r="A223" s="129"/>
      <c r="B223" s="128"/>
      <c r="C223" s="128"/>
      <c r="D223" s="208"/>
      <c r="E223" s="129"/>
      <c r="F223" s="213"/>
      <c r="G223" s="209"/>
      <c r="H223" s="313" t="s">
        <v>217</v>
      </c>
      <c r="I223" s="313"/>
      <c r="J223" s="313"/>
      <c r="K223" s="313"/>
      <c r="L223" s="313"/>
      <c r="M223" s="313"/>
      <c r="N223" s="313"/>
      <c r="O223" s="313"/>
    </row>
    <row r="224" spans="1:18" ht="30" customHeight="1" x14ac:dyDescent="0.25">
      <c r="A224" s="202" t="s">
        <v>204</v>
      </c>
      <c r="B224" s="200"/>
      <c r="C224" s="200"/>
      <c r="D224" s="201"/>
      <c r="E224" s="202"/>
      <c r="F224" s="203"/>
      <c r="G224" s="204"/>
      <c r="H224" s="221" t="s">
        <v>218</v>
      </c>
      <c r="I224" s="257">
        <f>I225+I227+I229+I233+I239+I240+I243</f>
        <v>535587.6</v>
      </c>
      <c r="J224" s="258">
        <f t="shared" ref="J224:L224" si="35">J225+J227+J229+J233+J240+J243+J239</f>
        <v>535464.49</v>
      </c>
      <c r="K224" s="258">
        <f t="shared" si="35"/>
        <v>535378.52</v>
      </c>
      <c r="L224" s="258">
        <f t="shared" si="35"/>
        <v>85.970000000003779</v>
      </c>
      <c r="M224" s="258">
        <f>I224-K224</f>
        <v>209.07999999995809</v>
      </c>
      <c r="N224" s="259">
        <f>J224/I224</f>
        <v>0.99977014030944711</v>
      </c>
      <c r="O224" s="259">
        <f>K224/J224</f>
        <v>0.99983944780353229</v>
      </c>
    </row>
    <row r="225" spans="1:15" ht="28.5" customHeight="1" x14ac:dyDescent="0.25">
      <c r="A225" s="207" t="s">
        <v>219</v>
      </c>
      <c r="B225" s="128"/>
      <c r="C225" s="128"/>
      <c r="D225" s="208"/>
      <c r="E225" s="129"/>
      <c r="F225" s="213"/>
      <c r="G225" s="209"/>
      <c r="H225" s="222" t="s">
        <v>220</v>
      </c>
      <c r="I225" s="260">
        <v>269.60000000000002</v>
      </c>
      <c r="J225" s="261">
        <v>269.60000000000002</v>
      </c>
      <c r="K225" s="261">
        <v>269.60000000000002</v>
      </c>
      <c r="L225" s="262">
        <f t="shared" ref="L225:L229" si="36">J225-K225</f>
        <v>0</v>
      </c>
      <c r="M225" s="263">
        <f>I225-K225</f>
        <v>0</v>
      </c>
      <c r="N225" s="264">
        <f>K225/I225</f>
        <v>1</v>
      </c>
      <c r="O225" s="264"/>
    </row>
    <row r="226" spans="1:15" ht="30" hidden="1" customHeight="1" x14ac:dyDescent="0.25">
      <c r="A226" s="207"/>
      <c r="B226" s="128"/>
      <c r="C226" s="128"/>
      <c r="D226" s="208"/>
      <c r="E226" s="129"/>
      <c r="F226" s="213"/>
      <c r="G226" s="209"/>
      <c r="H226" s="223" t="s">
        <v>221</v>
      </c>
      <c r="I226" s="260"/>
      <c r="J226" s="261">
        <v>0</v>
      </c>
      <c r="K226" s="261">
        <v>0</v>
      </c>
      <c r="L226" s="262">
        <f t="shared" si="36"/>
        <v>0</v>
      </c>
      <c r="M226" s="263">
        <f t="shared" ref="M226:M244" si="37">I226-K226</f>
        <v>0</v>
      </c>
      <c r="N226" s="265"/>
      <c r="O226" s="266"/>
    </row>
    <row r="227" spans="1:15" ht="20.25" customHeight="1" x14ac:dyDescent="0.25">
      <c r="A227" s="207" t="s">
        <v>222</v>
      </c>
      <c r="B227" s="128"/>
      <c r="C227" s="128"/>
      <c r="D227" s="208"/>
      <c r="E227" s="129"/>
      <c r="F227" s="213"/>
      <c r="G227" s="209"/>
      <c r="H227" s="222" t="s">
        <v>223</v>
      </c>
      <c r="I227" s="260">
        <v>5481.4</v>
      </c>
      <c r="J227" s="261">
        <v>5481.4</v>
      </c>
      <c r="K227" s="261">
        <v>5481.4</v>
      </c>
      <c r="L227" s="262">
        <f t="shared" si="36"/>
        <v>0</v>
      </c>
      <c r="M227" s="263">
        <f t="shared" si="37"/>
        <v>0</v>
      </c>
      <c r="N227" s="264">
        <f t="shared" ref="N227:N243" si="38">K227/I227</f>
        <v>1</v>
      </c>
      <c r="O227" s="264">
        <f t="shared" ref="O227:O242" si="39">K227/J227</f>
        <v>1</v>
      </c>
    </row>
    <row r="228" spans="1:15" ht="30" hidden="1" customHeight="1" x14ac:dyDescent="0.25">
      <c r="A228" s="207" t="s">
        <v>219</v>
      </c>
      <c r="B228" s="128"/>
      <c r="C228" s="128"/>
      <c r="D228" s="208"/>
      <c r="E228" s="129"/>
      <c r="F228" s="213"/>
      <c r="G228" s="209"/>
      <c r="H228" s="223" t="s">
        <v>224</v>
      </c>
      <c r="I228" s="260"/>
      <c r="J228" s="261">
        <v>0</v>
      </c>
      <c r="K228" s="261">
        <v>0</v>
      </c>
      <c r="L228" s="262">
        <f t="shared" si="36"/>
        <v>0</v>
      </c>
      <c r="M228" s="263">
        <f t="shared" si="37"/>
        <v>0</v>
      </c>
      <c r="N228" s="264" t="e">
        <f t="shared" si="38"/>
        <v>#DIV/0!</v>
      </c>
      <c r="O228" s="264" t="e">
        <f t="shared" si="39"/>
        <v>#DIV/0!</v>
      </c>
    </row>
    <row r="229" spans="1:15" ht="20.25" customHeight="1" x14ac:dyDescent="0.25">
      <c r="A229" s="207" t="s">
        <v>225</v>
      </c>
      <c r="B229" s="128"/>
      <c r="C229" s="128"/>
      <c r="D229" s="208"/>
      <c r="E229" s="129"/>
      <c r="F229" s="213"/>
      <c r="G229" s="209"/>
      <c r="H229" s="222" t="s">
        <v>226</v>
      </c>
      <c r="I229" s="260">
        <v>16753</v>
      </c>
      <c r="J229" s="261">
        <v>16753</v>
      </c>
      <c r="K229" s="261">
        <v>16684.32</v>
      </c>
      <c r="L229" s="262">
        <f t="shared" si="36"/>
        <v>68.680000000000291</v>
      </c>
      <c r="M229" s="263">
        <f t="shared" si="37"/>
        <v>68.680000000000291</v>
      </c>
      <c r="N229" s="264">
        <f t="shared" si="38"/>
        <v>0.99590043574285203</v>
      </c>
      <c r="O229" s="264">
        <f t="shared" si="39"/>
        <v>0.99590043574285203</v>
      </c>
    </row>
    <row r="230" spans="1:15" ht="15" hidden="1" customHeight="1" x14ac:dyDescent="0.25">
      <c r="A230" s="207" t="s">
        <v>227</v>
      </c>
      <c r="B230" s="128"/>
      <c r="C230" s="128"/>
      <c r="D230" s="208"/>
      <c r="E230" s="129"/>
      <c r="F230" s="213"/>
      <c r="G230" s="209"/>
      <c r="H230" s="222" t="s">
        <v>228</v>
      </c>
      <c r="I230" s="260"/>
      <c r="J230" s="261"/>
      <c r="K230" s="261"/>
      <c r="L230" s="262"/>
      <c r="M230" s="263">
        <f t="shared" si="37"/>
        <v>0</v>
      </c>
      <c r="N230" s="264" t="e">
        <f t="shared" si="38"/>
        <v>#DIV/0!</v>
      </c>
      <c r="O230" s="264" t="e">
        <f t="shared" si="39"/>
        <v>#DIV/0!</v>
      </c>
    </row>
    <row r="231" spans="1:15" ht="11.25" hidden="1" customHeight="1" x14ac:dyDescent="0.25">
      <c r="A231" s="207" t="s">
        <v>219</v>
      </c>
      <c r="B231" s="128"/>
      <c r="C231" s="128"/>
      <c r="D231" s="208"/>
      <c r="E231" s="129"/>
      <c r="F231" s="213"/>
      <c r="G231" s="209"/>
      <c r="H231" s="223" t="s">
        <v>229</v>
      </c>
      <c r="I231" s="260"/>
      <c r="J231" s="261"/>
      <c r="K231" s="261"/>
      <c r="L231" s="262"/>
      <c r="M231" s="263">
        <f t="shared" si="37"/>
        <v>0</v>
      </c>
      <c r="N231" s="264" t="e">
        <f t="shared" si="38"/>
        <v>#DIV/0!</v>
      </c>
      <c r="O231" s="264" t="e">
        <f t="shared" si="39"/>
        <v>#DIV/0!</v>
      </c>
    </row>
    <row r="232" spans="1:15" ht="32.25" hidden="1" customHeight="1" x14ac:dyDescent="0.25">
      <c r="A232" s="207"/>
      <c r="B232" s="128"/>
      <c r="C232" s="128"/>
      <c r="D232" s="208"/>
      <c r="E232" s="129"/>
      <c r="F232" s="213"/>
      <c r="G232" s="209"/>
      <c r="H232" s="222" t="s">
        <v>230</v>
      </c>
      <c r="I232" s="260"/>
      <c r="J232" s="261"/>
      <c r="K232" s="261"/>
      <c r="L232" s="262"/>
      <c r="M232" s="263">
        <f t="shared" si="37"/>
        <v>0</v>
      </c>
      <c r="N232" s="264" t="e">
        <f t="shared" si="38"/>
        <v>#DIV/0!</v>
      </c>
      <c r="O232" s="264" t="e">
        <f t="shared" si="39"/>
        <v>#DIV/0!</v>
      </c>
    </row>
    <row r="233" spans="1:15" ht="37.5" customHeight="1" x14ac:dyDescent="0.25">
      <c r="A233" s="207" t="s">
        <v>231</v>
      </c>
      <c r="B233" s="128"/>
      <c r="C233" s="128"/>
      <c r="D233" s="208"/>
      <c r="E233" s="129"/>
      <c r="F233" s="213"/>
      <c r="G233" s="209"/>
      <c r="H233" s="222" t="s">
        <v>232</v>
      </c>
      <c r="I233" s="260">
        <v>409781.8</v>
      </c>
      <c r="J233" s="261">
        <v>409781.8</v>
      </c>
      <c r="K233" s="261">
        <f>409781.8+0</f>
        <v>409781.8</v>
      </c>
      <c r="L233" s="262">
        <f>J233-K233</f>
        <v>0</v>
      </c>
      <c r="M233" s="263">
        <f t="shared" si="37"/>
        <v>0</v>
      </c>
      <c r="N233" s="264">
        <f t="shared" si="38"/>
        <v>1</v>
      </c>
      <c r="O233" s="264">
        <f t="shared" si="39"/>
        <v>1</v>
      </c>
    </row>
    <row r="234" spans="1:15" ht="14.25" hidden="1" customHeight="1" x14ac:dyDescent="0.25">
      <c r="A234" s="207" t="s">
        <v>219</v>
      </c>
      <c r="B234" s="128"/>
      <c r="C234" s="128"/>
      <c r="D234" s="208"/>
      <c r="E234" s="129"/>
      <c r="F234" s="213"/>
      <c r="G234" s="209"/>
      <c r="H234" s="222"/>
      <c r="I234" s="260"/>
      <c r="J234" s="261"/>
      <c r="K234" s="261"/>
      <c r="L234" s="262"/>
      <c r="M234" s="263">
        <f t="shared" si="37"/>
        <v>0</v>
      </c>
      <c r="N234" s="264" t="e">
        <f t="shared" si="38"/>
        <v>#DIV/0!</v>
      </c>
      <c r="O234" s="264" t="e">
        <f t="shared" si="39"/>
        <v>#DIV/0!</v>
      </c>
    </row>
    <row r="235" spans="1:15" ht="11.25" hidden="1" customHeight="1" x14ac:dyDescent="0.25">
      <c r="A235" s="207"/>
      <c r="B235" s="128"/>
      <c r="C235" s="128"/>
      <c r="D235" s="208"/>
      <c r="E235" s="129"/>
      <c r="F235" s="213"/>
      <c r="G235" s="209"/>
      <c r="H235" s="223" t="s">
        <v>233</v>
      </c>
      <c r="I235" s="260"/>
      <c r="J235" s="261"/>
      <c r="K235" s="261"/>
      <c r="L235" s="262"/>
      <c r="M235" s="263">
        <f t="shared" si="37"/>
        <v>0</v>
      </c>
      <c r="N235" s="264" t="e">
        <f t="shared" si="38"/>
        <v>#DIV/0!</v>
      </c>
      <c r="O235" s="264" t="e">
        <f t="shared" si="39"/>
        <v>#DIV/0!</v>
      </c>
    </row>
    <row r="236" spans="1:15" ht="11.25" hidden="1" customHeight="1" x14ac:dyDescent="0.25">
      <c r="A236" s="207" t="s">
        <v>234</v>
      </c>
      <c r="B236" s="128"/>
      <c r="C236" s="128"/>
      <c r="D236" s="208"/>
      <c r="E236" s="129"/>
      <c r="F236" s="213"/>
      <c r="G236" s="209"/>
      <c r="H236" s="223" t="s">
        <v>235</v>
      </c>
      <c r="I236" s="260"/>
      <c r="J236" s="261"/>
      <c r="K236" s="261"/>
      <c r="L236" s="262"/>
      <c r="M236" s="263">
        <f t="shared" si="37"/>
        <v>0</v>
      </c>
      <c r="N236" s="264" t="e">
        <f t="shared" si="38"/>
        <v>#DIV/0!</v>
      </c>
      <c r="O236" s="264" t="e">
        <f t="shared" si="39"/>
        <v>#DIV/0!</v>
      </c>
    </row>
    <row r="237" spans="1:15" ht="22.5" hidden="1" customHeight="1" x14ac:dyDescent="0.25">
      <c r="A237" s="207" t="s">
        <v>219</v>
      </c>
      <c r="B237" s="128"/>
      <c r="C237" s="128"/>
      <c r="D237" s="208"/>
      <c r="E237" s="129"/>
      <c r="F237" s="213"/>
      <c r="G237" s="209"/>
      <c r="H237" s="223"/>
      <c r="I237" s="260"/>
      <c r="J237" s="261"/>
      <c r="K237" s="261"/>
      <c r="L237" s="262"/>
      <c r="M237" s="263">
        <f t="shared" si="37"/>
        <v>0</v>
      </c>
      <c r="N237" s="264" t="e">
        <f t="shared" si="38"/>
        <v>#DIV/0!</v>
      </c>
      <c r="O237" s="264" t="e">
        <f t="shared" si="39"/>
        <v>#DIV/0!</v>
      </c>
    </row>
    <row r="238" spans="1:15" ht="0.75" hidden="1" customHeight="1" x14ac:dyDescent="0.25">
      <c r="A238" s="207"/>
      <c r="B238" s="128"/>
      <c r="C238" s="128"/>
      <c r="D238" s="208"/>
      <c r="E238" s="129"/>
      <c r="F238" s="213"/>
      <c r="G238" s="209"/>
      <c r="H238" s="223" t="s">
        <v>236</v>
      </c>
      <c r="I238" s="260"/>
      <c r="J238" s="261"/>
      <c r="K238" s="261"/>
      <c r="L238" s="262"/>
      <c r="M238" s="263">
        <f t="shared" si="37"/>
        <v>0</v>
      </c>
      <c r="N238" s="264" t="e">
        <f t="shared" si="38"/>
        <v>#DIV/0!</v>
      </c>
      <c r="O238" s="264" t="e">
        <f t="shared" si="39"/>
        <v>#DIV/0!</v>
      </c>
    </row>
    <row r="239" spans="1:15" ht="30" customHeight="1" x14ac:dyDescent="0.25">
      <c r="A239" s="207" t="s">
        <v>234</v>
      </c>
      <c r="B239" s="128"/>
      <c r="C239" s="128"/>
      <c r="D239" s="208"/>
      <c r="E239" s="129"/>
      <c r="F239" s="213"/>
      <c r="G239" s="209"/>
      <c r="H239" s="222" t="s">
        <v>237</v>
      </c>
      <c r="I239" s="260">
        <v>92301.8</v>
      </c>
      <c r="J239" s="261">
        <f>91353.69+1000-175</f>
        <v>92178.69</v>
      </c>
      <c r="K239" s="261">
        <f>90748.68+951.5+499.6</f>
        <v>92199.78</v>
      </c>
      <c r="L239" s="262">
        <f>J239-K239</f>
        <v>-21.089999999996508</v>
      </c>
      <c r="M239" s="263">
        <f t="shared" si="37"/>
        <v>102.02000000000407</v>
      </c>
      <c r="N239" s="264">
        <f t="shared" si="38"/>
        <v>0.99889471277916564</v>
      </c>
      <c r="O239" s="264">
        <f t="shared" si="39"/>
        <v>1.0002287947463779</v>
      </c>
    </row>
    <row r="240" spans="1:15" ht="34.5" customHeight="1" x14ac:dyDescent="0.25">
      <c r="A240" s="207" t="s">
        <v>238</v>
      </c>
      <c r="B240" s="128"/>
      <c r="C240" s="128"/>
      <c r="D240" s="208"/>
      <c r="E240" s="129"/>
      <c r="F240" s="213"/>
      <c r="G240" s="209"/>
      <c r="H240" s="222" t="s">
        <v>239</v>
      </c>
      <c r="I240" s="260">
        <v>1000</v>
      </c>
      <c r="J240" s="261">
        <v>1000</v>
      </c>
      <c r="K240" s="261">
        <v>961.62</v>
      </c>
      <c r="L240" s="262">
        <f>J240-K240</f>
        <v>38.379999999999995</v>
      </c>
      <c r="M240" s="263">
        <f t="shared" si="37"/>
        <v>38.379999999999995</v>
      </c>
      <c r="N240" s="264">
        <f t="shared" si="38"/>
        <v>0.96162000000000003</v>
      </c>
      <c r="O240" s="264">
        <f t="shared" si="39"/>
        <v>0.96162000000000003</v>
      </c>
    </row>
    <row r="241" spans="1:18" ht="11.25" hidden="1" customHeight="1" x14ac:dyDescent="0.25">
      <c r="A241" s="207"/>
      <c r="B241" s="128"/>
      <c r="C241" s="128"/>
      <c r="D241" s="208"/>
      <c r="E241" s="129"/>
      <c r="F241" s="213"/>
      <c r="G241" s="209"/>
      <c r="H241" s="223" t="s">
        <v>240</v>
      </c>
      <c r="I241" s="262"/>
      <c r="J241" s="261">
        <v>0</v>
      </c>
      <c r="K241" s="261">
        <v>0</v>
      </c>
      <c r="L241" s="262">
        <f t="shared" ref="L241:L244" si="40">J241-K241</f>
        <v>0</v>
      </c>
      <c r="M241" s="263">
        <f t="shared" si="37"/>
        <v>0</v>
      </c>
      <c r="N241" s="264" t="e">
        <f t="shared" si="38"/>
        <v>#DIV/0!</v>
      </c>
      <c r="O241" s="264" t="e">
        <f t="shared" si="39"/>
        <v>#DIV/0!</v>
      </c>
    </row>
    <row r="242" spans="1:18" ht="6" hidden="1" customHeight="1" x14ac:dyDescent="0.25">
      <c r="A242" s="207" t="s">
        <v>241</v>
      </c>
      <c r="B242" s="128"/>
      <c r="C242" s="128"/>
      <c r="D242" s="208"/>
      <c r="E242" s="129"/>
      <c r="F242" s="213"/>
      <c r="G242" s="209"/>
      <c r="H242" s="223" t="s">
        <v>242</v>
      </c>
      <c r="I242" s="262"/>
      <c r="J242" s="261">
        <v>0</v>
      </c>
      <c r="K242" s="261">
        <v>0</v>
      </c>
      <c r="L242" s="262">
        <f t="shared" si="40"/>
        <v>0</v>
      </c>
      <c r="M242" s="263">
        <f t="shared" si="37"/>
        <v>0</v>
      </c>
      <c r="N242" s="264" t="e">
        <f t="shared" si="38"/>
        <v>#DIV/0!</v>
      </c>
      <c r="O242" s="264" t="e">
        <f t="shared" si="39"/>
        <v>#DIV/0!</v>
      </c>
    </row>
    <row r="243" spans="1:18" ht="33.75" customHeight="1" x14ac:dyDescent="0.25">
      <c r="A243" s="217" t="s">
        <v>243</v>
      </c>
      <c r="B243" s="217"/>
      <c r="C243" s="217"/>
      <c r="D243" s="217"/>
      <c r="E243" s="217"/>
      <c r="F243" s="217"/>
      <c r="G243" s="217"/>
      <c r="H243" s="222" t="s">
        <v>244</v>
      </c>
      <c r="I243" s="267">
        <v>10000</v>
      </c>
      <c r="J243" s="261">
        <v>10000</v>
      </c>
      <c r="K243" s="261">
        <v>10000</v>
      </c>
      <c r="L243" s="262">
        <f t="shared" si="40"/>
        <v>0</v>
      </c>
      <c r="M243" s="263">
        <f t="shared" si="37"/>
        <v>0</v>
      </c>
      <c r="N243" s="264">
        <f t="shared" si="38"/>
        <v>1</v>
      </c>
      <c r="O243" s="264"/>
    </row>
    <row r="244" spans="1:18" ht="66.75" customHeight="1" x14ac:dyDescent="0.25">
      <c r="A244" s="224" t="s">
        <v>245</v>
      </c>
      <c r="B244" s="217"/>
      <c r="C244" s="217"/>
      <c r="D244" s="217"/>
      <c r="E244" s="217"/>
      <c r="F244" s="217"/>
      <c r="G244" s="217"/>
      <c r="H244" s="225" t="s">
        <v>246</v>
      </c>
      <c r="I244" s="268">
        <v>63200</v>
      </c>
      <c r="J244" s="269">
        <v>63200</v>
      </c>
      <c r="K244" s="269">
        <v>63200</v>
      </c>
      <c r="L244" s="269">
        <f t="shared" si="40"/>
        <v>0</v>
      </c>
      <c r="M244" s="269">
        <f t="shared" si="37"/>
        <v>0</v>
      </c>
      <c r="N244" s="270">
        <v>0</v>
      </c>
      <c r="O244" s="270">
        <v>0</v>
      </c>
    </row>
    <row r="245" spans="1:18" ht="71.25" customHeight="1" x14ac:dyDescent="0.25">
      <c r="A245" s="224" t="s">
        <v>247</v>
      </c>
      <c r="B245" s="224"/>
      <c r="C245" s="224"/>
      <c r="D245" s="224"/>
      <c r="E245" s="224"/>
      <c r="F245" s="224"/>
      <c r="G245" s="224"/>
      <c r="H245" s="226" t="s">
        <v>248</v>
      </c>
      <c r="I245" s="271">
        <v>120</v>
      </c>
      <c r="J245" s="272">
        <v>0</v>
      </c>
      <c r="K245" s="272">
        <v>0</v>
      </c>
      <c r="L245" s="272">
        <v>0</v>
      </c>
      <c r="M245" s="272">
        <v>0</v>
      </c>
      <c r="N245" s="273">
        <v>0</v>
      </c>
      <c r="O245" s="273">
        <v>0</v>
      </c>
    </row>
    <row r="246" spans="1:18" s="115" customFormat="1" ht="35.25" customHeight="1" x14ac:dyDescent="0.25">
      <c r="A246" s="307" t="s">
        <v>440</v>
      </c>
      <c r="B246" s="307"/>
      <c r="C246" s="307"/>
      <c r="D246" s="307"/>
      <c r="E246" s="307"/>
      <c r="F246" s="307"/>
      <c r="G246" s="307"/>
      <c r="H246" s="308" t="s">
        <v>441</v>
      </c>
      <c r="I246" s="309">
        <v>6157.7</v>
      </c>
      <c r="J246" s="309">
        <v>4049.1</v>
      </c>
      <c r="K246" s="309">
        <v>4049.1</v>
      </c>
      <c r="L246" s="309">
        <f>J246-K246</f>
        <v>0</v>
      </c>
      <c r="M246" s="309">
        <f>I246-K246</f>
        <v>2108.6</v>
      </c>
      <c r="N246" s="310">
        <v>0</v>
      </c>
      <c r="O246" s="310">
        <v>0</v>
      </c>
      <c r="P246" s="231"/>
      <c r="Q246" s="231"/>
      <c r="R246" s="231"/>
    </row>
  </sheetData>
  <mergeCells count="14">
    <mergeCell ref="A2:O3"/>
    <mergeCell ref="A5:A6"/>
    <mergeCell ref="B5:B6"/>
    <mergeCell ref="C5:C6"/>
    <mergeCell ref="D5:D6"/>
    <mergeCell ref="H5:H6"/>
    <mergeCell ref="L5:M5"/>
    <mergeCell ref="N5:O5"/>
    <mergeCell ref="H11:O11"/>
    <mergeCell ref="H204:O204"/>
    <mergeCell ref="H223:O223"/>
    <mergeCell ref="I5:I6"/>
    <mergeCell ref="J5:J6"/>
    <mergeCell ref="K5:K6"/>
  </mergeCells>
  <pageMargins left="0.35433070866141703" right="0.196850393700787" top="0.39370078740157499" bottom="0.196850393700787" header="0.15748031496063" footer="0.511811023622047"/>
  <pageSetup paperSize="9" scale="66" fitToHeight="0" orientation="landscape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5"/>
  <sheetViews>
    <sheetView zoomScale="70" zoomScaleNormal="70" workbookViewId="0">
      <pane xSplit="1" ySplit="91" topLeftCell="B100" activePane="bottomRight" state="frozen"/>
      <selection pane="topRight"/>
      <selection pane="bottomLeft"/>
      <selection pane="bottomRight" activeCell="B100" sqref="B100"/>
    </sheetView>
  </sheetViews>
  <sheetFormatPr defaultColWidth="9.140625" defaultRowHeight="18.75" x14ac:dyDescent="0.25"/>
  <cols>
    <col min="1" max="1" width="6.85546875" style="5" customWidth="1"/>
    <col min="2" max="2" width="71.7109375" style="6" customWidth="1"/>
    <col min="3" max="3" width="17.5703125" style="5" customWidth="1"/>
    <col min="4" max="4" width="22.28515625" style="7" customWidth="1"/>
    <col min="5" max="5" width="15.5703125" style="7" hidden="1" customWidth="1"/>
    <col min="6" max="6" width="17.7109375" style="7" hidden="1" customWidth="1"/>
    <col min="7" max="8" width="18.85546875" style="7" hidden="1" customWidth="1"/>
    <col min="9" max="9" width="13.42578125" style="7" hidden="1" customWidth="1"/>
    <col min="10" max="10" width="12.7109375" style="7" hidden="1" customWidth="1"/>
    <col min="11" max="11" width="17.5703125" style="7" hidden="1" customWidth="1"/>
    <col min="12" max="12" width="13.5703125" style="7" hidden="1" customWidth="1"/>
    <col min="13" max="13" width="32.140625" style="7" hidden="1" customWidth="1"/>
    <col min="14" max="14" width="12.42578125" style="7" hidden="1" customWidth="1"/>
    <col min="15" max="15" width="12.5703125" style="7" hidden="1" customWidth="1"/>
    <col min="16" max="16" width="13.7109375" style="7" hidden="1" customWidth="1"/>
    <col min="17" max="17" width="25.28515625" style="7" hidden="1" customWidth="1"/>
    <col min="18" max="18" width="23.7109375" style="7" hidden="1" customWidth="1"/>
    <col min="19" max="19" width="27.85546875" style="7" hidden="1" customWidth="1"/>
    <col min="20" max="20" width="27.7109375" style="7" hidden="1" customWidth="1"/>
    <col min="21" max="21" width="20.5703125" style="7" customWidth="1"/>
    <col min="22" max="22" width="20.5703125" style="5" customWidth="1"/>
    <col min="23" max="23" width="19.7109375" style="5" customWidth="1"/>
    <col min="24" max="24" width="18.7109375" style="5" customWidth="1"/>
    <col min="25" max="25" width="18.85546875" style="5" customWidth="1"/>
    <col min="26" max="26" width="19.85546875" style="5" customWidth="1"/>
    <col min="27" max="16384" width="9.140625" style="5"/>
  </cols>
  <sheetData>
    <row r="1" spans="1:26" ht="51.75" customHeight="1" x14ac:dyDescent="0.25">
      <c r="B1" s="328" t="s">
        <v>249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</row>
    <row r="2" spans="1:26" ht="25.5" customHeight="1" x14ac:dyDescent="0.25">
      <c r="B2" s="9" t="str">
        <f>'исполнение бюджета'!H4</f>
        <v>НА 01 января 2022 ГОДА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329" t="s">
        <v>250</v>
      </c>
      <c r="Z2" s="329"/>
    </row>
    <row r="3" spans="1:26" x14ac:dyDescent="0.25">
      <c r="B3" s="10"/>
      <c r="C3" s="4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4"/>
      <c r="W3" s="4"/>
      <c r="X3" s="4" t="s">
        <v>251</v>
      </c>
      <c r="Y3" s="330"/>
      <c r="Z3" s="330"/>
    </row>
    <row r="4" spans="1:26" ht="45.75" customHeight="1" x14ac:dyDescent="0.25">
      <c r="A4" s="327" t="s">
        <v>252</v>
      </c>
      <c r="B4" s="327" t="s">
        <v>253</v>
      </c>
      <c r="C4" s="325" t="s">
        <v>254</v>
      </c>
      <c r="D4" s="333" t="s">
        <v>255</v>
      </c>
      <c r="E4" s="15" t="s">
        <v>256</v>
      </c>
      <c r="F4" s="15" t="s">
        <v>257</v>
      </c>
      <c r="G4" s="16" t="s">
        <v>258</v>
      </c>
      <c r="H4" s="16" t="s">
        <v>259</v>
      </c>
      <c r="I4" s="16" t="s">
        <v>260</v>
      </c>
      <c r="J4" s="16" t="s">
        <v>261</v>
      </c>
      <c r="K4" s="15" t="s">
        <v>262</v>
      </c>
      <c r="L4" s="16" t="s">
        <v>263</v>
      </c>
      <c r="M4" s="16" t="s">
        <v>264</v>
      </c>
      <c r="N4" s="16"/>
      <c r="O4" s="16"/>
      <c r="P4" s="16"/>
      <c r="Q4" s="15" t="s">
        <v>265</v>
      </c>
      <c r="R4" s="15" t="s">
        <v>266</v>
      </c>
      <c r="S4" s="15" t="s">
        <v>267</v>
      </c>
      <c r="T4" s="16" t="s">
        <v>268</v>
      </c>
      <c r="U4" s="325" t="s">
        <v>269</v>
      </c>
      <c r="V4" s="325" t="s">
        <v>270</v>
      </c>
      <c r="W4" s="331" t="s">
        <v>271</v>
      </c>
      <c r="X4" s="332"/>
      <c r="Y4" s="331" t="s">
        <v>272</v>
      </c>
      <c r="Z4" s="332"/>
    </row>
    <row r="5" spans="1:26" ht="78" customHeight="1" x14ac:dyDescent="0.25">
      <c r="A5" s="327"/>
      <c r="B5" s="327"/>
      <c r="C5" s="326"/>
      <c r="D5" s="334"/>
      <c r="E5" s="17"/>
      <c r="F5" s="17"/>
      <c r="G5" s="16"/>
      <c r="H5" s="16"/>
      <c r="I5" s="16"/>
      <c r="J5" s="16"/>
      <c r="K5" s="17"/>
      <c r="L5" s="16"/>
      <c r="M5" s="20" t="s">
        <v>273</v>
      </c>
      <c r="N5" s="20" t="s">
        <v>274</v>
      </c>
      <c r="O5" s="20" t="s">
        <v>275</v>
      </c>
      <c r="P5" s="20" t="s">
        <v>276</v>
      </c>
      <c r="Q5" s="17"/>
      <c r="R5" s="17"/>
      <c r="S5" s="17"/>
      <c r="T5" s="16"/>
      <c r="U5" s="326"/>
      <c r="V5" s="326"/>
      <c r="W5" s="20" t="s">
        <v>277</v>
      </c>
      <c r="X5" s="20" t="s">
        <v>278</v>
      </c>
      <c r="Y5" s="20" t="s">
        <v>279</v>
      </c>
      <c r="Z5" s="20" t="s">
        <v>280</v>
      </c>
    </row>
    <row r="6" spans="1:26" ht="32.25" customHeight="1" x14ac:dyDescent="0.25">
      <c r="A6" s="278">
        <v>1</v>
      </c>
      <c r="B6" s="278">
        <v>2</v>
      </c>
      <c r="C6" s="278">
        <v>3</v>
      </c>
      <c r="D6" s="278">
        <v>4</v>
      </c>
      <c r="E6" s="278">
        <v>7</v>
      </c>
      <c r="F6" s="278">
        <v>8</v>
      </c>
      <c r="G6" s="278">
        <v>9</v>
      </c>
      <c r="H6" s="278">
        <v>10</v>
      </c>
      <c r="I6" s="278">
        <v>11</v>
      </c>
      <c r="J6" s="278">
        <v>12</v>
      </c>
      <c r="K6" s="278">
        <v>13</v>
      </c>
      <c r="L6" s="278">
        <v>14</v>
      </c>
      <c r="M6" s="278">
        <v>15</v>
      </c>
      <c r="N6" s="278">
        <v>16</v>
      </c>
      <c r="O6" s="278">
        <v>17</v>
      </c>
      <c r="P6" s="278">
        <v>18</v>
      </c>
      <c r="Q6" s="278">
        <v>19</v>
      </c>
      <c r="R6" s="278">
        <v>20</v>
      </c>
      <c r="S6" s="278">
        <v>21</v>
      </c>
      <c r="T6" s="278">
        <v>22</v>
      </c>
      <c r="U6" s="278">
        <v>5</v>
      </c>
      <c r="V6" s="278">
        <v>6</v>
      </c>
      <c r="W6" s="278">
        <v>7</v>
      </c>
      <c r="X6" s="278">
        <v>8</v>
      </c>
      <c r="Y6" s="278">
        <v>9</v>
      </c>
      <c r="Z6" s="278">
        <v>10</v>
      </c>
    </row>
    <row r="7" spans="1:26" hidden="1" x14ac:dyDescent="0.25">
      <c r="A7" s="331" t="s">
        <v>281</v>
      </c>
      <c r="B7" s="332"/>
      <c r="C7" s="281"/>
      <c r="D7" s="20" t="e">
        <f>+D9+D28+D63+#REF!+D107+D114+D123+D130+D133+D136+D147+D166+D171+D176</f>
        <v>#REF!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78"/>
      <c r="W7" s="278"/>
      <c r="X7" s="278"/>
      <c r="Y7" s="278"/>
      <c r="Z7" s="278"/>
    </row>
    <row r="8" spans="1:26" hidden="1" x14ac:dyDescent="0.25">
      <c r="A8" s="331" t="s">
        <v>282</v>
      </c>
      <c r="B8" s="332"/>
      <c r="C8" s="28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78"/>
      <c r="W8" s="278"/>
      <c r="X8" s="278"/>
      <c r="Y8" s="278"/>
      <c r="Z8" s="278"/>
    </row>
    <row r="9" spans="1:26" hidden="1" x14ac:dyDescent="0.25">
      <c r="A9" s="331" t="s">
        <v>283</v>
      </c>
      <c r="B9" s="332"/>
      <c r="C9" s="278"/>
      <c r="D9" s="20">
        <f>+D11+D13+D15+D17+D20+D22+D25+D27</f>
        <v>189178.9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78"/>
      <c r="W9" s="278"/>
      <c r="X9" s="278"/>
      <c r="Y9" s="278"/>
      <c r="Z9" s="278"/>
    </row>
    <row r="10" spans="1:26" ht="75" hidden="1" x14ac:dyDescent="0.25">
      <c r="A10" s="338">
        <v>1</v>
      </c>
      <c r="B10" s="286" t="s">
        <v>284</v>
      </c>
      <c r="C10" s="287"/>
      <c r="D10" s="20"/>
      <c r="E10" s="20"/>
      <c r="F10" s="23"/>
      <c r="G10" s="20"/>
      <c r="H10" s="20"/>
      <c r="I10" s="20"/>
      <c r="J10" s="20"/>
      <c r="K10" s="20"/>
      <c r="L10" s="20"/>
      <c r="M10" s="28"/>
      <c r="N10" s="23"/>
      <c r="O10" s="23"/>
      <c r="P10" s="29">
        <f>N10-O10</f>
        <v>0</v>
      </c>
      <c r="Q10" s="20"/>
      <c r="R10" s="20"/>
      <c r="S10" s="20"/>
      <c r="T10" s="23"/>
      <c r="U10" s="23"/>
      <c r="V10" s="34"/>
      <c r="W10" s="34"/>
      <c r="X10" s="34"/>
      <c r="Y10" s="34"/>
      <c r="Z10" s="34"/>
    </row>
    <row r="11" spans="1:26" hidden="1" x14ac:dyDescent="0.25">
      <c r="A11" s="339"/>
      <c r="B11" s="286" t="s">
        <v>281</v>
      </c>
      <c r="C11" s="287"/>
      <c r="D11" s="20">
        <v>22907.599999999999</v>
      </c>
      <c r="E11" s="20"/>
      <c r="F11" s="20"/>
      <c r="G11" s="20"/>
      <c r="H11" s="20"/>
      <c r="I11" s="20"/>
      <c r="J11" s="20"/>
      <c r="K11" s="20"/>
      <c r="L11" s="20"/>
      <c r="M11" s="20"/>
      <c r="N11" s="20">
        <f>SUM(N10:N10)</f>
        <v>0</v>
      </c>
      <c r="O11" s="20">
        <f>SUM(O10:O10)</f>
        <v>0</v>
      </c>
      <c r="P11" s="20">
        <f>SUM(P10:P10)</f>
        <v>0</v>
      </c>
      <c r="Q11" s="20"/>
      <c r="R11" s="20"/>
      <c r="S11" s="20"/>
      <c r="T11" s="20" t="e">
        <f>#REF!-O11</f>
        <v>#REF!</v>
      </c>
      <c r="U11" s="20"/>
      <c r="V11" s="35"/>
      <c r="W11" s="35"/>
      <c r="X11" s="35"/>
      <c r="Y11" s="35"/>
      <c r="Z11" s="35"/>
    </row>
    <row r="12" spans="1:26" ht="36" hidden="1" customHeight="1" x14ac:dyDescent="0.25">
      <c r="A12" s="338">
        <v>2</v>
      </c>
      <c r="B12" s="286" t="s">
        <v>285</v>
      </c>
      <c r="C12" s="345"/>
      <c r="D12" s="20"/>
      <c r="E12" s="20"/>
      <c r="F12" s="20"/>
      <c r="G12" s="20"/>
      <c r="H12" s="20"/>
      <c r="I12" s="20"/>
      <c r="J12" s="20"/>
      <c r="K12" s="20"/>
      <c r="L12" s="20"/>
      <c r="M12" s="30"/>
      <c r="N12" s="20"/>
      <c r="O12" s="20"/>
      <c r="P12" s="20">
        <f>N12-O12</f>
        <v>0</v>
      </c>
      <c r="Q12" s="20"/>
      <c r="R12" s="20"/>
      <c r="S12" s="20"/>
      <c r="T12" s="20"/>
      <c r="U12" s="20"/>
      <c r="V12" s="278"/>
      <c r="W12" s="278"/>
      <c r="X12" s="278"/>
      <c r="Y12" s="278"/>
      <c r="Z12" s="278"/>
    </row>
    <row r="13" spans="1:26" ht="12.75" hidden="1" customHeight="1" x14ac:dyDescent="0.25">
      <c r="A13" s="339"/>
      <c r="B13" s="24" t="s">
        <v>281</v>
      </c>
      <c r="C13" s="346"/>
      <c r="D13" s="20">
        <v>8712.5</v>
      </c>
      <c r="E13" s="20"/>
      <c r="F13" s="20"/>
      <c r="G13" s="20"/>
      <c r="H13" s="20"/>
      <c r="I13" s="20"/>
      <c r="J13" s="20"/>
      <c r="K13" s="20"/>
      <c r="L13" s="20"/>
      <c r="M13" s="20"/>
      <c r="N13" s="20">
        <f>SUM(N12:N12)</f>
        <v>0</v>
      </c>
      <c r="O13" s="20">
        <f>SUM(O12:O12)</f>
        <v>0</v>
      </c>
      <c r="P13" s="20">
        <f>SUM(P12:P12)</f>
        <v>0</v>
      </c>
      <c r="Q13" s="20"/>
      <c r="R13" s="20"/>
      <c r="S13" s="20"/>
      <c r="T13" s="20" t="e">
        <f>#REF!-O13</f>
        <v>#REF!</v>
      </c>
      <c r="U13" s="20"/>
      <c r="V13" s="35"/>
      <c r="W13" s="35"/>
      <c r="X13" s="35"/>
      <c r="Y13" s="35"/>
      <c r="Z13" s="35"/>
    </row>
    <row r="14" spans="1:26" ht="38.25" hidden="1" customHeight="1" x14ac:dyDescent="0.25">
      <c r="A14" s="338">
        <v>3</v>
      </c>
      <c r="B14" s="286" t="s">
        <v>286</v>
      </c>
      <c r="C14" s="345"/>
      <c r="D14" s="20"/>
      <c r="E14" s="20"/>
      <c r="F14" s="20"/>
      <c r="G14" s="20"/>
      <c r="H14" s="20"/>
      <c r="I14" s="20"/>
      <c r="J14" s="20"/>
      <c r="K14" s="20"/>
      <c r="L14" s="20"/>
      <c r="M14" s="30"/>
      <c r="N14" s="20"/>
      <c r="O14" s="20"/>
      <c r="P14" s="20">
        <f>N14-O14</f>
        <v>0</v>
      </c>
      <c r="Q14" s="20"/>
      <c r="R14" s="20"/>
      <c r="S14" s="20"/>
      <c r="T14" s="20"/>
      <c r="U14" s="20"/>
      <c r="V14" s="278"/>
      <c r="W14" s="278"/>
      <c r="X14" s="278"/>
      <c r="Y14" s="278"/>
      <c r="Z14" s="278"/>
    </row>
    <row r="15" spans="1:26" ht="12.75" hidden="1" customHeight="1" x14ac:dyDescent="0.25">
      <c r="A15" s="339"/>
      <c r="B15" s="286" t="s">
        <v>281</v>
      </c>
      <c r="C15" s="346"/>
      <c r="D15" s="20">
        <v>10404.9</v>
      </c>
      <c r="E15" s="20"/>
      <c r="F15" s="20"/>
      <c r="G15" s="20"/>
      <c r="H15" s="20"/>
      <c r="I15" s="20"/>
      <c r="J15" s="20"/>
      <c r="K15" s="20"/>
      <c r="L15" s="20"/>
      <c r="M15" s="20"/>
      <c r="N15" s="20">
        <f>SUM(N14:N14)</f>
        <v>0</v>
      </c>
      <c r="O15" s="20">
        <f>SUM(O14:O14)</f>
        <v>0</v>
      </c>
      <c r="P15" s="20">
        <f>SUM(P14:P14)</f>
        <v>0</v>
      </c>
      <c r="Q15" s="20"/>
      <c r="R15" s="20"/>
      <c r="S15" s="20"/>
      <c r="T15" s="20" t="e">
        <f>#REF!-O15</f>
        <v>#REF!</v>
      </c>
      <c r="U15" s="20"/>
      <c r="V15" s="35"/>
      <c r="W15" s="35"/>
      <c r="X15" s="35"/>
      <c r="Y15" s="35"/>
      <c r="Z15" s="35"/>
    </row>
    <row r="16" spans="1:26" ht="25.5" hidden="1" customHeight="1" x14ac:dyDescent="0.25">
      <c r="A16" s="338">
        <v>4</v>
      </c>
      <c r="B16" s="286" t="s">
        <v>287</v>
      </c>
      <c r="C16" s="345" t="s">
        <v>288</v>
      </c>
      <c r="D16" s="20"/>
      <c r="E16" s="20"/>
      <c r="F16" s="20"/>
      <c r="G16" s="20"/>
      <c r="H16" s="20"/>
      <c r="I16" s="20"/>
      <c r="J16" s="20"/>
      <c r="K16" s="20"/>
      <c r="L16" s="20"/>
      <c r="M16" s="31"/>
      <c r="N16" s="20"/>
      <c r="O16" s="20"/>
      <c r="P16" s="20">
        <f>N16-O16</f>
        <v>0</v>
      </c>
      <c r="Q16" s="20"/>
      <c r="R16" s="20"/>
      <c r="S16" s="20"/>
      <c r="T16" s="20"/>
      <c r="U16" s="20"/>
      <c r="V16" s="278"/>
      <c r="W16" s="278"/>
      <c r="X16" s="278"/>
      <c r="Y16" s="278"/>
      <c r="Z16" s="278"/>
    </row>
    <row r="17" spans="1:26" ht="12.75" hidden="1" customHeight="1" x14ac:dyDescent="0.25">
      <c r="A17" s="340"/>
      <c r="B17" s="24" t="s">
        <v>281</v>
      </c>
      <c r="C17" s="347"/>
      <c r="D17" s="20">
        <v>57305</v>
      </c>
      <c r="E17" s="20"/>
      <c r="F17" s="20"/>
      <c r="G17" s="20"/>
      <c r="H17" s="20"/>
      <c r="I17" s="20"/>
      <c r="J17" s="20"/>
      <c r="K17" s="20"/>
      <c r="L17" s="20"/>
      <c r="M17" s="32"/>
      <c r="N17" s="20">
        <f>SUM(N16:N16)</f>
        <v>0</v>
      </c>
      <c r="O17" s="20">
        <f>SUM(O16:O16)</f>
        <v>0</v>
      </c>
      <c r="P17" s="20">
        <f>SUM(P16:P16)</f>
        <v>0</v>
      </c>
      <c r="Q17" s="20"/>
      <c r="R17" s="20"/>
      <c r="S17" s="20"/>
      <c r="T17" s="20" t="e">
        <f>#REF!-O17</f>
        <v>#REF!</v>
      </c>
      <c r="U17" s="20"/>
      <c r="V17" s="35"/>
      <c r="W17" s="35"/>
      <c r="X17" s="35"/>
      <c r="Y17" s="35"/>
      <c r="Z17" s="35"/>
    </row>
    <row r="18" spans="1:26" ht="38.25" hidden="1" customHeight="1" x14ac:dyDescent="0.25">
      <c r="A18" s="340"/>
      <c r="B18" s="24" t="s">
        <v>289</v>
      </c>
      <c r="C18" s="347"/>
      <c r="D18" s="282">
        <v>1569.0534</v>
      </c>
      <c r="E18" s="282"/>
      <c r="F18" s="20"/>
      <c r="G18" s="20"/>
      <c r="H18" s="20"/>
      <c r="I18" s="20"/>
      <c r="J18" s="20"/>
      <c r="K18" s="20"/>
      <c r="L18" s="20"/>
      <c r="M18" s="31"/>
      <c r="N18" s="20"/>
      <c r="O18" s="20"/>
      <c r="P18" s="20">
        <f>N18-O18</f>
        <v>0</v>
      </c>
      <c r="Q18" s="20"/>
      <c r="R18" s="20"/>
      <c r="S18" s="20"/>
      <c r="T18" s="20"/>
      <c r="U18" s="20"/>
      <c r="V18" s="278"/>
      <c r="W18" s="278"/>
      <c r="X18" s="278"/>
      <c r="Y18" s="278"/>
      <c r="Z18" s="278"/>
    </row>
    <row r="19" spans="1:26" ht="12.75" hidden="1" customHeight="1" x14ac:dyDescent="0.25">
      <c r="A19" s="340"/>
      <c r="B19" s="24" t="s">
        <v>290</v>
      </c>
      <c r="C19" s="347"/>
      <c r="D19" s="20">
        <v>454.7466</v>
      </c>
      <c r="E19" s="20"/>
      <c r="F19" s="20"/>
      <c r="G19" s="20"/>
      <c r="H19" s="20"/>
      <c r="I19" s="20"/>
      <c r="J19" s="20"/>
      <c r="K19" s="20"/>
      <c r="L19" s="20"/>
      <c r="M19" s="31"/>
      <c r="N19" s="20"/>
      <c r="O19" s="20"/>
      <c r="P19" s="20">
        <f>N19-O19</f>
        <v>0</v>
      </c>
      <c r="Q19" s="20"/>
      <c r="R19" s="20"/>
      <c r="S19" s="20"/>
      <c r="T19" s="20"/>
      <c r="U19" s="20"/>
      <c r="V19" s="278"/>
      <c r="W19" s="278"/>
      <c r="X19" s="278"/>
      <c r="Y19" s="278"/>
      <c r="Z19" s="278"/>
    </row>
    <row r="20" spans="1:26" ht="12.75" hidden="1" customHeight="1" x14ac:dyDescent="0.25">
      <c r="A20" s="340"/>
      <c r="B20" s="24" t="s">
        <v>281</v>
      </c>
      <c r="C20" s="347"/>
      <c r="D20" s="20">
        <f>+D18+D19</f>
        <v>2023.8</v>
      </c>
      <c r="E20" s="20"/>
      <c r="F20" s="20"/>
      <c r="G20" s="20"/>
      <c r="H20" s="20"/>
      <c r="I20" s="20"/>
      <c r="J20" s="20"/>
      <c r="K20" s="20"/>
      <c r="L20" s="20"/>
      <c r="M20" s="20"/>
      <c r="N20" s="20">
        <f>SUM(N18:N18)</f>
        <v>0</v>
      </c>
      <c r="O20" s="20">
        <f>SUM(O18:O18)</f>
        <v>0</v>
      </c>
      <c r="P20" s="20">
        <f>SUM(P18:P18)</f>
        <v>0</v>
      </c>
      <c r="Q20" s="20"/>
      <c r="R20" s="20"/>
      <c r="S20" s="20"/>
      <c r="T20" s="20" t="e">
        <f>#REF!-O20</f>
        <v>#REF!</v>
      </c>
      <c r="U20" s="20"/>
      <c r="V20" s="35"/>
      <c r="W20" s="35"/>
      <c r="X20" s="35"/>
      <c r="Y20" s="35"/>
      <c r="Z20" s="35"/>
    </row>
    <row r="21" spans="1:26" ht="12.75" hidden="1" customHeight="1" x14ac:dyDescent="0.25">
      <c r="A21" s="338">
        <v>5</v>
      </c>
      <c r="B21" s="286" t="s">
        <v>291</v>
      </c>
      <c r="C21" s="345"/>
      <c r="D21" s="20">
        <v>969.4</v>
      </c>
      <c r="E21" s="20"/>
      <c r="F21" s="20"/>
      <c r="G21" s="20"/>
      <c r="H21" s="20"/>
      <c r="I21" s="20"/>
      <c r="J21" s="20"/>
      <c r="K21" s="20"/>
      <c r="L21" s="20"/>
      <c r="M21" s="33"/>
      <c r="N21" s="20"/>
      <c r="O21" s="20"/>
      <c r="P21" s="20"/>
      <c r="Q21" s="20"/>
      <c r="R21" s="20"/>
      <c r="S21" s="20"/>
      <c r="T21" s="20"/>
      <c r="U21" s="20"/>
      <c r="V21" s="278"/>
      <c r="W21" s="278"/>
      <c r="X21" s="278"/>
      <c r="Y21" s="278"/>
      <c r="Z21" s="278"/>
    </row>
    <row r="22" spans="1:26" ht="12.75" hidden="1" customHeight="1" x14ac:dyDescent="0.25">
      <c r="A22" s="339"/>
      <c r="B22" s="286" t="s">
        <v>281</v>
      </c>
      <c r="C22" s="346"/>
      <c r="D22" s="20">
        <f>+SUM(D21:D21)</f>
        <v>969.4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78"/>
      <c r="W22" s="278"/>
      <c r="X22" s="278"/>
      <c r="Y22" s="278"/>
      <c r="Z22" s="278"/>
    </row>
    <row r="23" spans="1:26" ht="12.75" hidden="1" customHeight="1" x14ac:dyDescent="0.25">
      <c r="A23" s="338">
        <v>6</v>
      </c>
      <c r="B23" s="343" t="s">
        <v>292</v>
      </c>
      <c r="C23" s="345" t="s">
        <v>288</v>
      </c>
      <c r="D23" s="20">
        <v>5000</v>
      </c>
      <c r="E23" s="20"/>
      <c r="F23" s="20"/>
      <c r="G23" s="20"/>
      <c r="H23" s="20"/>
      <c r="I23" s="20"/>
      <c r="J23" s="20"/>
      <c r="K23" s="20"/>
      <c r="L23" s="20"/>
      <c r="M23" s="33"/>
      <c r="N23" s="20"/>
      <c r="O23" s="20"/>
      <c r="P23" s="20"/>
      <c r="Q23" s="20"/>
      <c r="R23" s="20"/>
      <c r="S23" s="20"/>
      <c r="T23" s="20"/>
      <c r="U23" s="20"/>
      <c r="V23" s="278"/>
      <c r="W23" s="278"/>
      <c r="X23" s="278"/>
      <c r="Y23" s="278"/>
      <c r="Z23" s="278"/>
    </row>
    <row r="24" spans="1:26" ht="12.75" hidden="1" customHeight="1" x14ac:dyDescent="0.25">
      <c r="A24" s="340"/>
      <c r="B24" s="344"/>
      <c r="C24" s="347"/>
      <c r="D24" s="20">
        <v>5000</v>
      </c>
      <c r="E24" s="20"/>
      <c r="F24" s="20"/>
      <c r="G24" s="20"/>
      <c r="H24" s="20"/>
      <c r="I24" s="20"/>
      <c r="J24" s="20"/>
      <c r="K24" s="20"/>
      <c r="L24" s="20"/>
      <c r="M24" s="33"/>
      <c r="N24" s="20"/>
      <c r="O24" s="20"/>
      <c r="P24" s="20"/>
      <c r="Q24" s="20"/>
      <c r="R24" s="20"/>
      <c r="S24" s="20"/>
      <c r="T24" s="20"/>
      <c r="U24" s="20"/>
      <c r="V24" s="278"/>
      <c r="W24" s="278"/>
      <c r="X24" s="278"/>
      <c r="Y24" s="278"/>
      <c r="Z24" s="278"/>
    </row>
    <row r="25" spans="1:26" ht="12.75" hidden="1" customHeight="1" x14ac:dyDescent="0.25">
      <c r="A25" s="339"/>
      <c r="B25" s="24" t="s">
        <v>281</v>
      </c>
      <c r="C25" s="346"/>
      <c r="D25" s="20">
        <v>10000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78"/>
      <c r="W25" s="278"/>
      <c r="X25" s="278"/>
      <c r="Y25" s="278"/>
      <c r="Z25" s="278"/>
    </row>
    <row r="26" spans="1:26" ht="93.75" hidden="1" x14ac:dyDescent="0.25">
      <c r="A26" s="341">
        <v>7</v>
      </c>
      <c r="B26" s="24" t="s">
        <v>293</v>
      </c>
      <c r="C26" s="25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78"/>
      <c r="W26" s="278"/>
      <c r="X26" s="278"/>
      <c r="Y26" s="278"/>
      <c r="Z26" s="278"/>
    </row>
    <row r="27" spans="1:26" hidden="1" x14ac:dyDescent="0.25">
      <c r="A27" s="342"/>
      <c r="B27" s="24" t="s">
        <v>281</v>
      </c>
      <c r="C27" s="25"/>
      <c r="D27" s="20">
        <v>76855.7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78"/>
      <c r="W27" s="278"/>
      <c r="X27" s="278"/>
      <c r="Y27" s="278"/>
      <c r="Z27" s="278"/>
    </row>
    <row r="28" spans="1:26" hidden="1" x14ac:dyDescent="0.25">
      <c r="A28" s="331" t="s">
        <v>294</v>
      </c>
      <c r="B28" s="332"/>
      <c r="C28" s="278"/>
      <c r="D28" s="20">
        <f>+D30+D32+D34+D36+D38+D40+D42+D44+D46+D48+D50+D52+D54+D56+D58+D60+D62</f>
        <v>977762.20000000019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78"/>
      <c r="W28" s="278"/>
      <c r="X28" s="278"/>
      <c r="Y28" s="278"/>
      <c r="Z28" s="278"/>
    </row>
    <row r="29" spans="1:26" ht="112.5" hidden="1" x14ac:dyDescent="0.25">
      <c r="A29" s="325">
        <v>1</v>
      </c>
      <c r="B29" s="26" t="s">
        <v>295</v>
      </c>
      <c r="C29" s="278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78"/>
      <c r="W29" s="278"/>
      <c r="X29" s="278"/>
      <c r="Y29" s="278"/>
      <c r="Z29" s="278"/>
    </row>
    <row r="30" spans="1:26" hidden="1" x14ac:dyDescent="0.25">
      <c r="A30" s="326"/>
      <c r="B30" s="24" t="s">
        <v>281</v>
      </c>
      <c r="C30" s="25"/>
      <c r="D30" s="20">
        <v>29700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78"/>
      <c r="W30" s="278"/>
      <c r="X30" s="278"/>
      <c r="Y30" s="278"/>
      <c r="Z30" s="278"/>
    </row>
    <row r="31" spans="1:26" ht="75" hidden="1" x14ac:dyDescent="0.25">
      <c r="A31" s="325">
        <v>2</v>
      </c>
      <c r="B31" s="27" t="s">
        <v>296</v>
      </c>
      <c r="C31" s="277" t="s">
        <v>297</v>
      </c>
      <c r="D31" s="20"/>
      <c r="E31" s="20"/>
      <c r="F31" s="20"/>
      <c r="G31" s="20"/>
      <c r="H31" s="20"/>
      <c r="I31" s="20"/>
      <c r="J31" s="20"/>
      <c r="K31" s="20"/>
      <c r="L31" s="20"/>
      <c r="M31" s="33"/>
      <c r="N31" s="20"/>
      <c r="O31" s="20"/>
      <c r="P31" s="20"/>
      <c r="Q31" s="20"/>
      <c r="R31" s="20"/>
      <c r="S31" s="20"/>
      <c r="T31" s="20"/>
      <c r="U31" s="20"/>
      <c r="V31" s="278"/>
      <c r="W31" s="278"/>
      <c r="X31" s="278"/>
      <c r="Y31" s="278"/>
      <c r="Z31" s="278"/>
    </row>
    <row r="32" spans="1:26" hidden="1" x14ac:dyDescent="0.25">
      <c r="A32" s="326"/>
      <c r="B32" s="26" t="s">
        <v>281</v>
      </c>
      <c r="C32" s="278"/>
      <c r="D32" s="20">
        <v>282734</v>
      </c>
      <c r="E32" s="20"/>
      <c r="F32" s="20"/>
      <c r="G32" s="20"/>
      <c r="H32" s="20"/>
      <c r="I32" s="20"/>
      <c r="J32" s="20"/>
      <c r="K32" s="20"/>
      <c r="L32" s="20"/>
      <c r="M32" s="20"/>
      <c r="N32" s="20">
        <f>SUM(N31:N31)</f>
        <v>0</v>
      </c>
      <c r="O32" s="20">
        <f>SUM(O31:O31)</f>
        <v>0</v>
      </c>
      <c r="P32" s="20">
        <f>SUM(P31:P31)</f>
        <v>0</v>
      </c>
      <c r="Q32" s="20"/>
      <c r="R32" s="20"/>
      <c r="S32" s="20"/>
      <c r="T32" s="20" t="e">
        <f>#REF!-O32</f>
        <v>#REF!</v>
      </c>
      <c r="U32" s="20"/>
      <c r="V32" s="35"/>
      <c r="W32" s="35"/>
      <c r="X32" s="35"/>
      <c r="Y32" s="35"/>
      <c r="Z32" s="35"/>
    </row>
    <row r="33" spans="1:26" ht="123" hidden="1" customHeight="1" x14ac:dyDescent="0.25">
      <c r="A33" s="325">
        <v>3</v>
      </c>
      <c r="B33" s="26" t="s">
        <v>298</v>
      </c>
      <c r="C33" s="278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78"/>
      <c r="W33" s="278"/>
      <c r="X33" s="278"/>
      <c r="Y33" s="278"/>
      <c r="Z33" s="278"/>
    </row>
    <row r="34" spans="1:26" hidden="1" x14ac:dyDescent="0.25">
      <c r="A34" s="326"/>
      <c r="B34" s="26" t="s">
        <v>281</v>
      </c>
      <c r="C34" s="278"/>
      <c r="D34" s="20">
        <v>358.8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78"/>
      <c r="W34" s="278"/>
      <c r="X34" s="278"/>
      <c r="Y34" s="278"/>
      <c r="Z34" s="278"/>
    </row>
    <row r="35" spans="1:26" ht="66.75" hidden="1" customHeight="1" x14ac:dyDescent="0.25">
      <c r="A35" s="325">
        <v>4</v>
      </c>
      <c r="B35" s="26" t="s">
        <v>299</v>
      </c>
      <c r="C35" s="278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78"/>
      <c r="W35" s="278"/>
      <c r="X35" s="278"/>
      <c r="Y35" s="278"/>
      <c r="Z35" s="278"/>
    </row>
    <row r="36" spans="1:26" hidden="1" x14ac:dyDescent="0.25">
      <c r="A36" s="326"/>
      <c r="B36" s="26" t="s">
        <v>281</v>
      </c>
      <c r="C36" s="278"/>
      <c r="D36" s="20">
        <v>14857.3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78"/>
      <c r="W36" s="278"/>
      <c r="X36" s="278"/>
      <c r="Y36" s="278"/>
      <c r="Z36" s="278"/>
    </row>
    <row r="37" spans="1:26" ht="36.75" hidden="1" customHeight="1" x14ac:dyDescent="0.25">
      <c r="A37" s="325">
        <v>5</v>
      </c>
      <c r="B37" s="26" t="s">
        <v>300</v>
      </c>
      <c r="C37" s="278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78"/>
      <c r="W37" s="278"/>
      <c r="X37" s="278"/>
      <c r="Y37" s="278"/>
      <c r="Z37" s="278"/>
    </row>
    <row r="38" spans="1:26" hidden="1" x14ac:dyDescent="0.25">
      <c r="A38" s="326"/>
      <c r="B38" s="26" t="s">
        <v>281</v>
      </c>
      <c r="C38" s="278"/>
      <c r="D38" s="20">
        <v>8635.2000000000007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78"/>
      <c r="W38" s="278"/>
      <c r="X38" s="278"/>
      <c r="Y38" s="278"/>
      <c r="Z38" s="278"/>
    </row>
    <row r="39" spans="1:26" ht="102.75" hidden="1" customHeight="1" x14ac:dyDescent="0.25">
      <c r="A39" s="325">
        <v>6</v>
      </c>
      <c r="B39" s="26" t="s">
        <v>301</v>
      </c>
      <c r="C39" s="278" t="s">
        <v>297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78"/>
      <c r="W39" s="278"/>
      <c r="X39" s="278"/>
      <c r="Y39" s="278"/>
      <c r="Z39" s="278"/>
    </row>
    <row r="40" spans="1:26" hidden="1" x14ac:dyDescent="0.25">
      <c r="A40" s="326"/>
      <c r="B40" s="26" t="s">
        <v>281</v>
      </c>
      <c r="C40" s="278"/>
      <c r="D40" s="20">
        <v>16755.7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78"/>
      <c r="W40" s="278"/>
      <c r="X40" s="278"/>
      <c r="Y40" s="278"/>
      <c r="Z40" s="278"/>
    </row>
    <row r="41" spans="1:26" ht="45" hidden="1" customHeight="1" x14ac:dyDescent="0.25">
      <c r="A41" s="325">
        <v>7</v>
      </c>
      <c r="B41" s="26" t="s">
        <v>302</v>
      </c>
      <c r="C41" s="278" t="s">
        <v>297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78"/>
      <c r="W41" s="278"/>
      <c r="X41" s="278"/>
      <c r="Y41" s="278"/>
      <c r="Z41" s="278"/>
    </row>
    <row r="42" spans="1:26" hidden="1" x14ac:dyDescent="0.25">
      <c r="A42" s="326"/>
      <c r="B42" s="26" t="s">
        <v>281</v>
      </c>
      <c r="C42" s="278"/>
      <c r="D42" s="20">
        <v>148500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78"/>
      <c r="W42" s="278"/>
      <c r="X42" s="278"/>
      <c r="Y42" s="278"/>
      <c r="Z42" s="278"/>
    </row>
    <row r="43" spans="1:26" ht="86.25" hidden="1" customHeight="1" x14ac:dyDescent="0.25">
      <c r="A43" s="325">
        <v>8</v>
      </c>
      <c r="B43" s="26" t="s">
        <v>303</v>
      </c>
      <c r="C43" s="278" t="s">
        <v>297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78"/>
      <c r="W43" s="278"/>
      <c r="X43" s="278"/>
      <c r="Y43" s="278"/>
      <c r="Z43" s="278"/>
    </row>
    <row r="44" spans="1:26" hidden="1" x14ac:dyDescent="0.25">
      <c r="A44" s="326"/>
      <c r="B44" s="26" t="s">
        <v>281</v>
      </c>
      <c r="C44" s="278"/>
      <c r="D44" s="20">
        <v>61986.8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78"/>
      <c r="W44" s="278"/>
      <c r="X44" s="278"/>
      <c r="Y44" s="278"/>
      <c r="Z44" s="278"/>
    </row>
    <row r="45" spans="1:26" ht="78.75" hidden="1" customHeight="1" x14ac:dyDescent="0.25">
      <c r="A45" s="325">
        <v>9</v>
      </c>
      <c r="B45" s="26" t="s">
        <v>304</v>
      </c>
      <c r="C45" s="278" t="s">
        <v>297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78"/>
      <c r="W45" s="278"/>
      <c r="X45" s="278"/>
      <c r="Y45" s="278"/>
      <c r="Z45" s="278"/>
    </row>
    <row r="46" spans="1:26" hidden="1" x14ac:dyDescent="0.25">
      <c r="A46" s="326"/>
      <c r="B46" s="26" t="s">
        <v>281</v>
      </c>
      <c r="C46" s="278"/>
      <c r="D46" s="20">
        <v>147832.79999999999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78"/>
      <c r="W46" s="278"/>
      <c r="X46" s="278"/>
      <c r="Y46" s="278"/>
      <c r="Z46" s="278"/>
    </row>
    <row r="47" spans="1:26" ht="50.25" hidden="1" customHeight="1" x14ac:dyDescent="0.25">
      <c r="A47" s="325">
        <v>10</v>
      </c>
      <c r="B47" s="26" t="s">
        <v>305</v>
      </c>
      <c r="C47" s="278" t="s">
        <v>297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78"/>
      <c r="W47" s="278"/>
      <c r="X47" s="278"/>
      <c r="Y47" s="278"/>
      <c r="Z47" s="278"/>
    </row>
    <row r="48" spans="1:26" hidden="1" x14ac:dyDescent="0.25">
      <c r="A48" s="326"/>
      <c r="B48" s="26" t="s">
        <v>281</v>
      </c>
      <c r="C48" s="278"/>
      <c r="D48" s="20">
        <v>40880.800000000003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78"/>
      <c r="W48" s="278"/>
      <c r="X48" s="278"/>
      <c r="Y48" s="278"/>
      <c r="Z48" s="278"/>
    </row>
    <row r="49" spans="1:26" ht="58.5" hidden="1" customHeight="1" x14ac:dyDescent="0.25">
      <c r="A49" s="325">
        <v>11</v>
      </c>
      <c r="B49" s="26" t="s">
        <v>306</v>
      </c>
      <c r="C49" s="278" t="s">
        <v>297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78"/>
      <c r="W49" s="278"/>
      <c r="X49" s="278"/>
      <c r="Y49" s="278"/>
      <c r="Z49" s="278"/>
    </row>
    <row r="50" spans="1:26" hidden="1" x14ac:dyDescent="0.25">
      <c r="A50" s="326"/>
      <c r="B50" s="26" t="s">
        <v>281</v>
      </c>
      <c r="C50" s="278"/>
      <c r="D50" s="20">
        <v>133908.9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78"/>
      <c r="W50" s="278"/>
      <c r="X50" s="278"/>
      <c r="Y50" s="278"/>
      <c r="Z50" s="278"/>
    </row>
    <row r="51" spans="1:26" ht="91.5" hidden="1" customHeight="1" x14ac:dyDescent="0.25">
      <c r="A51" s="325">
        <v>12</v>
      </c>
      <c r="B51" s="26" t="s">
        <v>307</v>
      </c>
      <c r="C51" s="278" t="s">
        <v>308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78"/>
      <c r="W51" s="278"/>
      <c r="X51" s="278"/>
      <c r="Y51" s="278"/>
      <c r="Z51" s="278"/>
    </row>
    <row r="52" spans="1:26" hidden="1" x14ac:dyDescent="0.25">
      <c r="A52" s="326"/>
      <c r="B52" s="26" t="s">
        <v>281</v>
      </c>
      <c r="C52" s="278"/>
      <c r="D52" s="20">
        <v>43.4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78"/>
      <c r="W52" s="278"/>
      <c r="X52" s="278"/>
      <c r="Y52" s="278"/>
      <c r="Z52" s="278"/>
    </row>
    <row r="53" spans="1:26" ht="95.25" hidden="1" customHeight="1" x14ac:dyDescent="0.25">
      <c r="A53" s="325">
        <v>13</v>
      </c>
      <c r="B53" s="26" t="s">
        <v>309</v>
      </c>
      <c r="C53" s="278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78"/>
      <c r="W53" s="278"/>
      <c r="X53" s="278"/>
      <c r="Y53" s="278"/>
      <c r="Z53" s="278"/>
    </row>
    <row r="54" spans="1:26" hidden="1" x14ac:dyDescent="0.25">
      <c r="A54" s="326"/>
      <c r="B54" s="26" t="s">
        <v>281</v>
      </c>
      <c r="C54" s="278"/>
      <c r="D54" s="20">
        <v>65275.5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78"/>
      <c r="W54" s="278"/>
      <c r="X54" s="278"/>
      <c r="Y54" s="278"/>
      <c r="Z54" s="278"/>
    </row>
    <row r="55" spans="1:26" ht="80.25" hidden="1" customHeight="1" x14ac:dyDescent="0.25">
      <c r="A55" s="325">
        <v>14</v>
      </c>
      <c r="B55" s="26" t="s">
        <v>310</v>
      </c>
      <c r="C55" s="278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78"/>
      <c r="W55" s="278"/>
      <c r="X55" s="278"/>
      <c r="Y55" s="278"/>
      <c r="Z55" s="278"/>
    </row>
    <row r="56" spans="1:26" hidden="1" x14ac:dyDescent="0.25">
      <c r="A56" s="326"/>
      <c r="B56" s="26" t="s">
        <v>281</v>
      </c>
      <c r="C56" s="278"/>
      <c r="D56" s="20">
        <v>4020</v>
      </c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78"/>
      <c r="W56" s="278"/>
      <c r="X56" s="278"/>
      <c r="Y56" s="278"/>
      <c r="Z56" s="278"/>
    </row>
    <row r="57" spans="1:26" ht="84" hidden="1" customHeight="1" x14ac:dyDescent="0.25">
      <c r="A57" s="325">
        <v>15</v>
      </c>
      <c r="B57" s="26" t="s">
        <v>311</v>
      </c>
      <c r="C57" s="278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78"/>
      <c r="W57" s="278"/>
      <c r="X57" s="278"/>
      <c r="Y57" s="278"/>
      <c r="Z57" s="278"/>
    </row>
    <row r="58" spans="1:26" hidden="1" x14ac:dyDescent="0.25">
      <c r="A58" s="326"/>
      <c r="B58" s="26" t="s">
        <v>281</v>
      </c>
      <c r="C58" s="278"/>
      <c r="D58" s="20">
        <v>7058.8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78"/>
      <c r="W58" s="278"/>
      <c r="X58" s="278"/>
      <c r="Y58" s="278"/>
      <c r="Z58" s="278"/>
    </row>
    <row r="59" spans="1:26" ht="75" hidden="1" x14ac:dyDescent="0.25">
      <c r="A59" s="278">
        <v>16</v>
      </c>
      <c r="B59" s="26" t="s">
        <v>312</v>
      </c>
      <c r="C59" s="278" t="s">
        <v>308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78"/>
      <c r="W59" s="278"/>
      <c r="X59" s="278"/>
      <c r="Y59" s="278"/>
      <c r="Z59" s="278"/>
    </row>
    <row r="60" spans="1:26" hidden="1" x14ac:dyDescent="0.25">
      <c r="A60" s="278"/>
      <c r="B60" s="26" t="s">
        <v>281</v>
      </c>
      <c r="C60" s="278"/>
      <c r="D60" s="20">
        <v>2819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78"/>
      <c r="W60" s="278"/>
      <c r="X60" s="278"/>
      <c r="Y60" s="278"/>
      <c r="Z60" s="278"/>
    </row>
    <row r="61" spans="1:26" ht="153.75" hidden="1" customHeight="1" x14ac:dyDescent="0.25">
      <c r="A61" s="327">
        <v>17</v>
      </c>
      <c r="B61" s="26" t="s">
        <v>313</v>
      </c>
      <c r="C61" s="278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78"/>
      <c r="W61" s="278"/>
      <c r="X61" s="278"/>
      <c r="Y61" s="278"/>
      <c r="Z61" s="278"/>
    </row>
    <row r="62" spans="1:26" hidden="1" x14ac:dyDescent="0.25">
      <c r="A62" s="327"/>
      <c r="B62" s="26" t="s">
        <v>281</v>
      </c>
      <c r="C62" s="278"/>
      <c r="D62" s="20">
        <v>12395.2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78"/>
      <c r="W62" s="278"/>
      <c r="X62" s="278"/>
      <c r="Y62" s="278"/>
      <c r="Z62" s="278"/>
    </row>
    <row r="63" spans="1:26" hidden="1" x14ac:dyDescent="0.25">
      <c r="A63" s="331" t="s">
        <v>314</v>
      </c>
      <c r="B63" s="332"/>
      <c r="C63" s="278"/>
      <c r="D63" s="20">
        <f>+D65+D67+D69+D71+D73+D75+D77+D79+D81+D83+D85+D87+D89+D91</f>
        <v>1458855.7000000002</v>
      </c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78"/>
      <c r="W63" s="278"/>
      <c r="X63" s="278"/>
      <c r="Y63" s="278"/>
      <c r="Z63" s="278"/>
    </row>
    <row r="64" spans="1:26" ht="75" hidden="1" x14ac:dyDescent="0.25">
      <c r="A64" s="325">
        <v>1</v>
      </c>
      <c r="B64" s="26" t="s">
        <v>315</v>
      </c>
      <c r="C64" s="27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78"/>
      <c r="W64" s="278"/>
      <c r="X64" s="278"/>
      <c r="Y64" s="278"/>
      <c r="Z64" s="278"/>
    </row>
    <row r="65" spans="1:26" hidden="1" x14ac:dyDescent="0.25">
      <c r="A65" s="326"/>
      <c r="B65" s="26" t="s">
        <v>281</v>
      </c>
      <c r="C65" s="278"/>
      <c r="D65" s="20">
        <v>28021.4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78"/>
      <c r="W65" s="278"/>
      <c r="X65" s="278"/>
      <c r="Y65" s="278"/>
      <c r="Z65" s="278"/>
    </row>
    <row r="66" spans="1:26" ht="93.75" hidden="1" x14ac:dyDescent="0.25">
      <c r="A66" s="278">
        <v>2</v>
      </c>
      <c r="B66" s="26" t="s">
        <v>316</v>
      </c>
      <c r="C66" s="278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78"/>
      <c r="W66" s="278"/>
      <c r="X66" s="278"/>
      <c r="Y66" s="278"/>
      <c r="Z66" s="278"/>
    </row>
    <row r="67" spans="1:26" hidden="1" x14ac:dyDescent="0.25">
      <c r="A67" s="278"/>
      <c r="B67" s="26" t="s">
        <v>281</v>
      </c>
      <c r="C67" s="278"/>
      <c r="D67" s="20">
        <v>22770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78"/>
      <c r="W67" s="278"/>
      <c r="X67" s="278"/>
      <c r="Y67" s="278"/>
      <c r="Z67" s="278"/>
    </row>
    <row r="68" spans="1:26" ht="112.5" hidden="1" x14ac:dyDescent="0.25">
      <c r="A68" s="278">
        <v>3</v>
      </c>
      <c r="B68" s="26" t="s">
        <v>317</v>
      </c>
      <c r="C68" s="278" t="s">
        <v>318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78"/>
      <c r="W68" s="278"/>
      <c r="X68" s="278"/>
      <c r="Y68" s="278"/>
      <c r="Z68" s="278"/>
    </row>
    <row r="69" spans="1:26" hidden="1" x14ac:dyDescent="0.25">
      <c r="A69" s="278"/>
      <c r="B69" s="26" t="s">
        <v>281</v>
      </c>
      <c r="C69" s="278"/>
      <c r="D69" s="20">
        <v>46447.3</v>
      </c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78"/>
      <c r="W69" s="278"/>
      <c r="X69" s="278"/>
      <c r="Y69" s="278"/>
      <c r="Z69" s="278"/>
    </row>
    <row r="70" spans="1:26" ht="75" hidden="1" x14ac:dyDescent="0.25">
      <c r="A70" s="278">
        <v>4</v>
      </c>
      <c r="B70" s="26" t="s">
        <v>319</v>
      </c>
      <c r="C70" s="278" t="s">
        <v>318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78"/>
      <c r="W70" s="278"/>
      <c r="X70" s="278"/>
      <c r="Y70" s="278"/>
      <c r="Z70" s="278"/>
    </row>
    <row r="71" spans="1:26" hidden="1" x14ac:dyDescent="0.25">
      <c r="A71" s="278"/>
      <c r="B71" s="26" t="s">
        <v>281</v>
      </c>
      <c r="C71" s="278"/>
      <c r="D71" s="20">
        <v>7736.9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78"/>
      <c r="W71" s="278"/>
      <c r="X71" s="278"/>
      <c r="Y71" s="278"/>
      <c r="Z71" s="278"/>
    </row>
    <row r="72" spans="1:26" ht="43.5" hidden="1" customHeight="1" x14ac:dyDescent="0.25">
      <c r="A72" s="325">
        <v>5</v>
      </c>
      <c r="B72" s="26" t="s">
        <v>320</v>
      </c>
      <c r="C72" s="278" t="s">
        <v>321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78"/>
      <c r="W72" s="278"/>
      <c r="X72" s="278"/>
      <c r="Y72" s="278"/>
      <c r="Z72" s="278"/>
    </row>
    <row r="73" spans="1:26" hidden="1" x14ac:dyDescent="0.25">
      <c r="A73" s="326"/>
      <c r="B73" s="26" t="s">
        <v>281</v>
      </c>
      <c r="C73" s="278"/>
      <c r="D73" s="20">
        <v>395628.5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78"/>
      <c r="W73" s="278"/>
      <c r="X73" s="278"/>
      <c r="Y73" s="278"/>
      <c r="Z73" s="278"/>
    </row>
    <row r="74" spans="1:26" ht="75" hidden="1" x14ac:dyDescent="0.25">
      <c r="A74" s="278">
        <v>6</v>
      </c>
      <c r="B74" s="26" t="s">
        <v>322</v>
      </c>
      <c r="C74" s="278" t="s">
        <v>318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78"/>
      <c r="W74" s="278"/>
      <c r="X74" s="278"/>
      <c r="Y74" s="278"/>
      <c r="Z74" s="278"/>
    </row>
    <row r="75" spans="1:26" hidden="1" x14ac:dyDescent="0.25">
      <c r="A75" s="278"/>
      <c r="B75" s="26" t="s">
        <v>281</v>
      </c>
      <c r="C75" s="278"/>
      <c r="D75" s="20">
        <v>36770.400000000001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78"/>
      <c r="W75" s="278"/>
      <c r="X75" s="278"/>
      <c r="Y75" s="278"/>
      <c r="Z75" s="278"/>
    </row>
    <row r="76" spans="1:26" ht="75" hidden="1" x14ac:dyDescent="0.25">
      <c r="A76" s="278">
        <v>7</v>
      </c>
      <c r="B76" s="26" t="s">
        <v>323</v>
      </c>
      <c r="C76" s="278" t="s">
        <v>318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78"/>
      <c r="W76" s="278"/>
      <c r="X76" s="278"/>
      <c r="Y76" s="278"/>
      <c r="Z76" s="278"/>
    </row>
    <row r="77" spans="1:26" hidden="1" x14ac:dyDescent="0.25">
      <c r="A77" s="278"/>
      <c r="B77" s="26" t="s">
        <v>281</v>
      </c>
      <c r="C77" s="278"/>
      <c r="D77" s="20">
        <v>216948.4</v>
      </c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78"/>
      <c r="W77" s="278"/>
      <c r="X77" s="278"/>
      <c r="Y77" s="278"/>
      <c r="Z77" s="278"/>
    </row>
    <row r="78" spans="1:26" ht="75" hidden="1" x14ac:dyDescent="0.25">
      <c r="A78" s="278">
        <v>8</v>
      </c>
      <c r="B78" s="26" t="s">
        <v>324</v>
      </c>
      <c r="C78" s="278" t="s">
        <v>308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78"/>
      <c r="W78" s="278"/>
      <c r="X78" s="278"/>
      <c r="Y78" s="278"/>
      <c r="Z78" s="278"/>
    </row>
    <row r="79" spans="1:26" hidden="1" x14ac:dyDescent="0.25">
      <c r="A79" s="278"/>
      <c r="B79" s="26" t="s">
        <v>281</v>
      </c>
      <c r="C79" s="278"/>
      <c r="D79" s="20">
        <v>402957.4</v>
      </c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78"/>
      <c r="W79" s="278"/>
      <c r="X79" s="278"/>
      <c r="Y79" s="278"/>
      <c r="Z79" s="278"/>
    </row>
    <row r="80" spans="1:26" ht="168.75" hidden="1" x14ac:dyDescent="0.25">
      <c r="A80" s="278">
        <v>9</v>
      </c>
      <c r="B80" s="26" t="s">
        <v>325</v>
      </c>
      <c r="C80" s="278" t="s">
        <v>308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78"/>
      <c r="W80" s="278"/>
      <c r="X80" s="278"/>
      <c r="Y80" s="278"/>
      <c r="Z80" s="278"/>
    </row>
    <row r="81" spans="1:26" hidden="1" x14ac:dyDescent="0.25">
      <c r="A81" s="278"/>
      <c r="B81" s="26" t="s">
        <v>281</v>
      </c>
      <c r="C81" s="278"/>
      <c r="D81" s="20">
        <v>5496.5</v>
      </c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78"/>
      <c r="W81" s="278"/>
      <c r="X81" s="278"/>
      <c r="Y81" s="278"/>
      <c r="Z81" s="278"/>
    </row>
    <row r="82" spans="1:26" ht="37.5" hidden="1" x14ac:dyDescent="0.25">
      <c r="A82" s="278">
        <v>10</v>
      </c>
      <c r="B82" s="26" t="s">
        <v>326</v>
      </c>
      <c r="C82" s="278" t="s">
        <v>318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78"/>
      <c r="W82" s="278"/>
      <c r="X82" s="278"/>
      <c r="Y82" s="278"/>
      <c r="Z82" s="278"/>
    </row>
    <row r="83" spans="1:26" hidden="1" x14ac:dyDescent="0.25">
      <c r="A83" s="278"/>
      <c r="B83" s="26" t="s">
        <v>281</v>
      </c>
      <c r="C83" s="278"/>
      <c r="D83" s="20">
        <v>72622.3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78"/>
      <c r="W83" s="278"/>
      <c r="X83" s="278"/>
      <c r="Y83" s="278"/>
      <c r="Z83" s="278"/>
    </row>
    <row r="84" spans="1:26" ht="37.5" hidden="1" x14ac:dyDescent="0.25">
      <c r="A84" s="278">
        <v>11</v>
      </c>
      <c r="B84" s="26" t="s">
        <v>327</v>
      </c>
      <c r="C84" s="278" t="s">
        <v>318</v>
      </c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78"/>
      <c r="W84" s="278"/>
      <c r="X84" s="278"/>
      <c r="Y84" s="278"/>
      <c r="Z84" s="278"/>
    </row>
    <row r="85" spans="1:26" hidden="1" x14ac:dyDescent="0.25">
      <c r="A85" s="278"/>
      <c r="B85" s="26" t="s">
        <v>281</v>
      </c>
      <c r="C85" s="278"/>
      <c r="D85" s="20">
        <v>16764.599999999999</v>
      </c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78"/>
      <c r="W85" s="278"/>
      <c r="X85" s="278"/>
      <c r="Y85" s="278"/>
      <c r="Z85" s="278"/>
    </row>
    <row r="86" spans="1:26" ht="75" hidden="1" x14ac:dyDescent="0.25">
      <c r="A86" s="278">
        <v>12</v>
      </c>
      <c r="B86" s="26" t="s">
        <v>328</v>
      </c>
      <c r="C86" s="278" t="s">
        <v>318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78"/>
      <c r="W86" s="278"/>
      <c r="X86" s="278"/>
      <c r="Y86" s="278"/>
      <c r="Z86" s="278"/>
    </row>
    <row r="87" spans="1:26" hidden="1" x14ac:dyDescent="0.25">
      <c r="A87" s="278"/>
      <c r="B87" s="26" t="s">
        <v>281</v>
      </c>
      <c r="C87" s="278"/>
      <c r="D87" s="20">
        <v>14389.5</v>
      </c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78"/>
      <c r="W87" s="278"/>
      <c r="X87" s="278"/>
      <c r="Y87" s="278"/>
      <c r="Z87" s="278"/>
    </row>
    <row r="88" spans="1:26" ht="75" hidden="1" x14ac:dyDescent="0.25">
      <c r="A88" s="278">
        <v>13</v>
      </c>
      <c r="B88" s="26" t="s">
        <v>329</v>
      </c>
      <c r="C88" s="278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78"/>
      <c r="W88" s="278"/>
      <c r="X88" s="278"/>
      <c r="Y88" s="278"/>
      <c r="Z88" s="278"/>
    </row>
    <row r="89" spans="1:26" hidden="1" x14ac:dyDescent="0.25">
      <c r="A89" s="278"/>
      <c r="B89" s="26" t="s">
        <v>281</v>
      </c>
      <c r="C89" s="278"/>
      <c r="D89" s="20">
        <v>191637.5</v>
      </c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78"/>
      <c r="W89" s="278"/>
      <c r="X89" s="278"/>
      <c r="Y89" s="278"/>
      <c r="Z89" s="278"/>
    </row>
    <row r="90" spans="1:26" ht="93.75" hidden="1" x14ac:dyDescent="0.25">
      <c r="A90" s="278">
        <v>14</v>
      </c>
      <c r="B90" s="26" t="s">
        <v>330</v>
      </c>
      <c r="C90" s="278" t="s">
        <v>308</v>
      </c>
      <c r="D90" s="20"/>
      <c r="E90" s="23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78"/>
      <c r="W90" s="278"/>
      <c r="X90" s="278"/>
      <c r="Y90" s="278"/>
      <c r="Z90" s="278"/>
    </row>
    <row r="91" spans="1:26" hidden="1" x14ac:dyDescent="0.25">
      <c r="A91" s="280"/>
      <c r="B91" s="26" t="s">
        <v>281</v>
      </c>
      <c r="C91" s="278"/>
      <c r="D91" s="20">
        <v>665</v>
      </c>
      <c r="E91" s="23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78"/>
      <c r="W91" s="278"/>
      <c r="X91" s="278"/>
      <c r="Y91" s="278"/>
      <c r="Z91" s="278"/>
    </row>
    <row r="92" spans="1:26" s="279" customFormat="1" ht="33" customHeight="1" x14ac:dyDescent="0.25">
      <c r="A92" s="300"/>
      <c r="B92" s="301" t="s">
        <v>331</v>
      </c>
      <c r="C92" s="302"/>
      <c r="D92" s="303">
        <f>D106</f>
        <v>2150196.6199999996</v>
      </c>
      <c r="E92" s="303">
        <f t="shared" ref="E92:V92" si="0">E106</f>
        <v>0</v>
      </c>
      <c r="F92" s="303">
        <f t="shared" si="0"/>
        <v>0</v>
      </c>
      <c r="G92" s="303">
        <f t="shared" si="0"/>
        <v>0</v>
      </c>
      <c r="H92" s="303">
        <f t="shared" si="0"/>
        <v>0</v>
      </c>
      <c r="I92" s="303">
        <f t="shared" si="0"/>
        <v>0</v>
      </c>
      <c r="J92" s="303">
        <f t="shared" si="0"/>
        <v>0</v>
      </c>
      <c r="K92" s="303">
        <f t="shared" si="0"/>
        <v>0</v>
      </c>
      <c r="L92" s="303">
        <f t="shared" si="0"/>
        <v>0</v>
      </c>
      <c r="M92" s="303">
        <f t="shared" si="0"/>
        <v>0</v>
      </c>
      <c r="N92" s="303">
        <f t="shared" si="0"/>
        <v>0</v>
      </c>
      <c r="O92" s="303">
        <f t="shared" si="0"/>
        <v>0</v>
      </c>
      <c r="P92" s="303">
        <f t="shared" si="0"/>
        <v>0</v>
      </c>
      <c r="Q92" s="303">
        <f t="shared" si="0"/>
        <v>0</v>
      </c>
      <c r="R92" s="303">
        <f t="shared" si="0"/>
        <v>0</v>
      </c>
      <c r="S92" s="303">
        <f t="shared" si="0"/>
        <v>0</v>
      </c>
      <c r="T92" s="303">
        <f t="shared" si="0"/>
        <v>0</v>
      </c>
      <c r="U92" s="303">
        <f t="shared" si="0"/>
        <v>2123909.33</v>
      </c>
      <c r="V92" s="303">
        <f t="shared" si="0"/>
        <v>2117683.94</v>
      </c>
      <c r="W92" s="303">
        <f>W106</f>
        <v>32512.679999999702</v>
      </c>
      <c r="X92" s="303">
        <f>U92-V92</f>
        <v>6225.3900000001304</v>
      </c>
      <c r="Y92" s="303">
        <f>V92/D92*100</f>
        <v>98.487920607000135</v>
      </c>
      <c r="Z92" s="303">
        <f>V92/U92*100</f>
        <v>99.706890029999528</v>
      </c>
    </row>
    <row r="93" spans="1:26" s="2" customFormat="1" ht="164.25" customHeight="1" x14ac:dyDescent="0.25">
      <c r="A93" s="293">
        <v>1</v>
      </c>
      <c r="B93" s="41" t="s">
        <v>332</v>
      </c>
      <c r="C93" s="293"/>
      <c r="D93" s="288">
        <v>772763.72</v>
      </c>
      <c r="E93" s="288" t="s">
        <v>333</v>
      </c>
      <c r="F93" s="288"/>
      <c r="G93" s="288"/>
      <c r="H93" s="288"/>
      <c r="I93" s="288"/>
      <c r="J93" s="288">
        <v>43864</v>
      </c>
      <c r="K93" s="288" t="s">
        <v>334</v>
      </c>
      <c r="L93" s="288" t="s">
        <v>335</v>
      </c>
      <c r="M93" s="61" t="s">
        <v>336</v>
      </c>
      <c r="N93" s="288">
        <v>123.8</v>
      </c>
      <c r="O93" s="288">
        <v>123.8</v>
      </c>
      <c r="P93" s="288">
        <v>0</v>
      </c>
      <c r="Q93" s="288">
        <v>123.8</v>
      </c>
      <c r="R93" s="288">
        <v>66.7</v>
      </c>
      <c r="S93" s="288"/>
      <c r="T93" s="288"/>
      <c r="U93" s="288">
        <v>772763.72</v>
      </c>
      <c r="V93" s="288">
        <v>772763.72</v>
      </c>
      <c r="W93" s="53">
        <f>D93-V93</f>
        <v>0</v>
      </c>
      <c r="X93" s="53">
        <f>U93-V93</f>
        <v>0</v>
      </c>
      <c r="Y93" s="106">
        <f t="shared" ref="Y93:Y97" si="1">V93/D93*100</f>
        <v>100</v>
      </c>
      <c r="Z93" s="106">
        <f t="shared" ref="Z93:Z97" si="2">V93/U93*100</f>
        <v>100</v>
      </c>
    </row>
    <row r="94" spans="1:26" s="2" customFormat="1" ht="99.75" customHeight="1" x14ac:dyDescent="0.25">
      <c r="A94" s="293">
        <v>2</v>
      </c>
      <c r="B94" s="41" t="s">
        <v>337</v>
      </c>
      <c r="C94" s="293"/>
      <c r="D94" s="288">
        <v>39540.300000000003</v>
      </c>
      <c r="E94" s="288" t="s">
        <v>333</v>
      </c>
      <c r="F94" s="288"/>
      <c r="G94" s="288"/>
      <c r="H94" s="288"/>
      <c r="I94" s="288"/>
      <c r="J94" s="288">
        <v>43908</v>
      </c>
      <c r="K94" s="288" t="s">
        <v>334</v>
      </c>
      <c r="L94" s="288">
        <v>43946</v>
      </c>
      <c r="M94" s="61" t="s">
        <v>336</v>
      </c>
      <c r="N94" s="288">
        <v>185.7</v>
      </c>
      <c r="O94" s="288">
        <v>185.7</v>
      </c>
      <c r="P94" s="288">
        <v>0</v>
      </c>
      <c r="Q94" s="288">
        <v>185.7</v>
      </c>
      <c r="R94" s="288">
        <v>183.2</v>
      </c>
      <c r="S94" s="288"/>
      <c r="T94" s="288"/>
      <c r="U94" s="53">
        <v>24971.1</v>
      </c>
      <c r="V94" s="53">
        <v>24971.1</v>
      </c>
      <c r="W94" s="53">
        <f t="shared" ref="W94:W106" si="3">D94-V94</f>
        <v>14569.200000000004</v>
      </c>
      <c r="X94" s="53">
        <f t="shared" ref="X94:X105" si="4">U94-V94</f>
        <v>0</v>
      </c>
      <c r="Y94" s="106">
        <f t="shared" si="1"/>
        <v>63.153542082381762</v>
      </c>
      <c r="Z94" s="106">
        <f t="shared" si="2"/>
        <v>100</v>
      </c>
    </row>
    <row r="95" spans="1:26" s="2" customFormat="1" ht="69" customHeight="1" x14ac:dyDescent="0.25">
      <c r="A95" s="290">
        <v>3</v>
      </c>
      <c r="B95" s="44" t="s">
        <v>338</v>
      </c>
      <c r="C95" s="290"/>
      <c r="D95" s="291">
        <v>22800</v>
      </c>
      <c r="E95" s="288" t="s">
        <v>333</v>
      </c>
      <c r="F95" s="288"/>
      <c r="G95" s="288"/>
      <c r="H95" s="288"/>
      <c r="I95" s="288"/>
      <c r="J95" s="288">
        <v>43881</v>
      </c>
      <c r="K95" s="288" t="s">
        <v>339</v>
      </c>
      <c r="L95" s="288">
        <v>43915</v>
      </c>
      <c r="M95" s="291" t="s">
        <v>336</v>
      </c>
      <c r="N95" s="291">
        <v>123.8</v>
      </c>
      <c r="O95" s="291">
        <v>123.8</v>
      </c>
      <c r="P95" s="288">
        <v>0</v>
      </c>
      <c r="Q95" s="288">
        <v>95.9</v>
      </c>
      <c r="R95" s="288">
        <v>83.4</v>
      </c>
      <c r="S95" s="288"/>
      <c r="T95" s="288"/>
      <c r="U95" s="53">
        <v>21955.8</v>
      </c>
      <c r="V95" s="53">
        <v>21102.400000000001</v>
      </c>
      <c r="W95" s="53">
        <f t="shared" si="3"/>
        <v>1697.5999999999985</v>
      </c>
      <c r="X95" s="53">
        <f t="shared" si="4"/>
        <v>853.39999999999782</v>
      </c>
      <c r="Y95" s="106">
        <f t="shared" si="1"/>
        <v>92.554385964912285</v>
      </c>
      <c r="Z95" s="106">
        <f t="shared" si="2"/>
        <v>96.113099955364873</v>
      </c>
    </row>
    <row r="96" spans="1:26" s="299" customFormat="1" ht="57" customHeight="1" x14ac:dyDescent="0.25">
      <c r="A96" s="294"/>
      <c r="B96" s="295" t="s">
        <v>340</v>
      </c>
      <c r="C96" s="294"/>
      <c r="D96" s="296">
        <v>0</v>
      </c>
      <c r="E96" s="296" t="s">
        <v>333</v>
      </c>
      <c r="F96" s="296"/>
      <c r="G96" s="296"/>
      <c r="H96" s="296"/>
      <c r="I96" s="296"/>
      <c r="J96" s="296">
        <v>43880</v>
      </c>
      <c r="K96" s="296" t="s">
        <v>341</v>
      </c>
      <c r="L96" s="296">
        <v>43909</v>
      </c>
      <c r="M96" s="297" t="s">
        <v>336</v>
      </c>
      <c r="N96" s="296">
        <v>123.8</v>
      </c>
      <c r="O96" s="296">
        <v>123.8</v>
      </c>
      <c r="P96" s="296">
        <v>0</v>
      </c>
      <c r="Q96" s="296">
        <v>95.4</v>
      </c>
      <c r="R96" s="296">
        <f>70.4+9.4</f>
        <v>79.800000000000011</v>
      </c>
      <c r="S96" s="296"/>
      <c r="T96" s="296"/>
      <c r="U96" s="298">
        <v>0</v>
      </c>
      <c r="V96" s="298">
        <v>0</v>
      </c>
      <c r="W96" s="53">
        <f t="shared" si="3"/>
        <v>0</v>
      </c>
      <c r="X96" s="298">
        <f t="shared" si="4"/>
        <v>0</v>
      </c>
      <c r="Y96" s="296" t="e">
        <f t="shared" si="1"/>
        <v>#DIV/0!</v>
      </c>
      <c r="Z96" s="296" t="s">
        <v>56</v>
      </c>
    </row>
    <row r="97" spans="1:26" s="3" customFormat="1" ht="65.25" customHeight="1" x14ac:dyDescent="0.25">
      <c r="A97" s="50">
        <v>4</v>
      </c>
      <c r="B97" s="51" t="s">
        <v>190</v>
      </c>
      <c r="C97" s="304" t="s">
        <v>342</v>
      </c>
      <c r="D97" s="53">
        <v>637280.69999999995</v>
      </c>
      <c r="E97" s="53" t="s">
        <v>333</v>
      </c>
      <c r="F97" s="53"/>
      <c r="G97" s="53"/>
      <c r="H97" s="53"/>
      <c r="I97" s="53"/>
      <c r="J97" s="53"/>
      <c r="K97" s="53"/>
      <c r="L97" s="53"/>
      <c r="M97" s="63" t="s">
        <v>336</v>
      </c>
      <c r="N97" s="53">
        <v>185.7</v>
      </c>
      <c r="O97" s="53">
        <v>185.7</v>
      </c>
      <c r="P97" s="53">
        <v>0</v>
      </c>
      <c r="Q97" s="53">
        <v>92.9</v>
      </c>
      <c r="R97" s="53">
        <v>92.4</v>
      </c>
      <c r="S97" s="53"/>
      <c r="T97" s="53"/>
      <c r="U97" s="53">
        <v>632198.96</v>
      </c>
      <c r="V97" s="53">
        <v>631752</v>
      </c>
      <c r="W97" s="53">
        <f t="shared" si="3"/>
        <v>5528.6999999999534</v>
      </c>
      <c r="X97" s="53">
        <f t="shared" si="4"/>
        <v>446.95999999996275</v>
      </c>
      <c r="Y97" s="106">
        <f t="shared" si="1"/>
        <v>99.132454505526383</v>
      </c>
      <c r="Z97" s="53">
        <f t="shared" si="2"/>
        <v>99.929300737856323</v>
      </c>
    </row>
    <row r="98" spans="1:26" s="2" customFormat="1" ht="63.75" customHeight="1" x14ac:dyDescent="0.25">
      <c r="A98" s="293">
        <v>5</v>
      </c>
      <c r="B98" s="41" t="s">
        <v>343</v>
      </c>
      <c r="C98" s="293"/>
      <c r="D98" s="288">
        <v>61</v>
      </c>
      <c r="E98" s="288"/>
      <c r="F98" s="288"/>
      <c r="G98" s="288"/>
      <c r="H98" s="288"/>
      <c r="I98" s="288"/>
      <c r="J98" s="288"/>
      <c r="K98" s="288"/>
      <c r="L98" s="288"/>
      <c r="M98" s="288"/>
      <c r="N98" s="288" t="e">
        <f>SUM(#REF!)</f>
        <v>#REF!</v>
      </c>
      <c r="O98" s="288" t="e">
        <f>SUM(#REF!)</f>
        <v>#REF!</v>
      </c>
      <c r="P98" s="288" t="e">
        <f>SUM(#REF!)</f>
        <v>#REF!</v>
      </c>
      <c r="Q98" s="288" t="e">
        <f>SUM(#REF!)</f>
        <v>#REF!</v>
      </c>
      <c r="R98" s="288" t="e">
        <f>SUM(#REF!)</f>
        <v>#REF!</v>
      </c>
      <c r="S98" s="288"/>
      <c r="T98" s="288"/>
      <c r="U98" s="53">
        <v>61</v>
      </c>
      <c r="V98" s="53">
        <v>44.94</v>
      </c>
      <c r="W98" s="53">
        <f t="shared" si="3"/>
        <v>16.060000000000002</v>
      </c>
      <c r="X98" s="53">
        <f t="shared" si="4"/>
        <v>16.060000000000002</v>
      </c>
      <c r="Y98" s="106">
        <f t="shared" ref="Y98:Y105" si="5">V98/D98*100</f>
        <v>73.672131147540981</v>
      </c>
      <c r="Z98" s="106">
        <f t="shared" ref="Z98:Z105" si="6">V98/U98*100</f>
        <v>73.672131147540981</v>
      </c>
    </row>
    <row r="99" spans="1:26" s="2" customFormat="1" ht="50.25" customHeight="1" x14ac:dyDescent="0.25">
      <c r="A99" s="293">
        <v>6</v>
      </c>
      <c r="B99" s="41" t="s">
        <v>344</v>
      </c>
      <c r="C99" s="293"/>
      <c r="D99" s="288">
        <v>154.5</v>
      </c>
      <c r="E99" s="288"/>
      <c r="F99" s="288"/>
      <c r="G99" s="288"/>
      <c r="H99" s="288"/>
      <c r="I99" s="288"/>
      <c r="J99" s="288"/>
      <c r="K99" s="288"/>
      <c r="L99" s="288"/>
      <c r="M99" s="288"/>
      <c r="N99" s="288"/>
      <c r="O99" s="288"/>
      <c r="P99" s="288"/>
      <c r="Q99" s="288"/>
      <c r="R99" s="288"/>
      <c r="S99" s="288"/>
      <c r="T99" s="288"/>
      <c r="U99" s="53">
        <v>154.5</v>
      </c>
      <c r="V99" s="53">
        <v>154.5</v>
      </c>
      <c r="W99" s="53">
        <f t="shared" si="3"/>
        <v>0</v>
      </c>
      <c r="X99" s="53">
        <f t="shared" si="4"/>
        <v>0</v>
      </c>
      <c r="Y99" s="106">
        <f t="shared" si="5"/>
        <v>100</v>
      </c>
      <c r="Z99" s="106">
        <f t="shared" si="6"/>
        <v>100</v>
      </c>
    </row>
    <row r="100" spans="1:26" s="2" customFormat="1" ht="44.25" customHeight="1" x14ac:dyDescent="0.25">
      <c r="A100" s="293">
        <v>7</v>
      </c>
      <c r="B100" s="41" t="s">
        <v>345</v>
      </c>
      <c r="C100" s="293"/>
      <c r="D100" s="288">
        <v>409781.8</v>
      </c>
      <c r="E100" s="288"/>
      <c r="F100" s="288"/>
      <c r="G100" s="288"/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  <c r="U100" s="67">
        <v>409781.8</v>
      </c>
      <c r="V100" s="67">
        <v>409781.8</v>
      </c>
      <c r="W100" s="53">
        <f t="shared" si="3"/>
        <v>0</v>
      </c>
      <c r="X100" s="53">
        <f t="shared" si="4"/>
        <v>0</v>
      </c>
      <c r="Y100" s="106">
        <f t="shared" si="5"/>
        <v>100</v>
      </c>
      <c r="Z100" s="106">
        <f t="shared" si="6"/>
        <v>100</v>
      </c>
    </row>
    <row r="101" spans="1:26" s="2" customFormat="1" ht="56.25" customHeight="1" x14ac:dyDescent="0.25">
      <c r="A101" s="293">
        <v>8</v>
      </c>
      <c r="B101" s="41" t="s">
        <v>346</v>
      </c>
      <c r="C101" s="293"/>
      <c r="D101" s="288">
        <v>30528.400000000001</v>
      </c>
      <c r="E101" s="335"/>
      <c r="F101" s="336"/>
      <c r="G101" s="336"/>
      <c r="H101" s="336"/>
      <c r="I101" s="336"/>
      <c r="J101" s="336"/>
      <c r="K101" s="336"/>
      <c r="L101" s="337"/>
      <c r="M101" s="288"/>
      <c r="N101" s="288"/>
      <c r="O101" s="288"/>
      <c r="P101" s="288"/>
      <c r="Q101" s="288"/>
      <c r="R101" s="288"/>
      <c r="S101" s="288"/>
      <c r="T101" s="288"/>
      <c r="U101" s="288">
        <v>30528.400000000001</v>
      </c>
      <c r="V101" s="53">
        <v>30528.400000000001</v>
      </c>
      <c r="W101" s="53">
        <f t="shared" si="3"/>
        <v>0</v>
      </c>
      <c r="X101" s="53">
        <f t="shared" si="4"/>
        <v>0</v>
      </c>
      <c r="Y101" s="106">
        <f t="shared" si="5"/>
        <v>100</v>
      </c>
      <c r="Z101" s="106">
        <f t="shared" si="6"/>
        <v>100</v>
      </c>
    </row>
    <row r="102" spans="1:26" s="2" customFormat="1" ht="42.75" customHeight="1" x14ac:dyDescent="0.25">
      <c r="A102" s="289">
        <v>9</v>
      </c>
      <c r="B102" s="41" t="s">
        <v>347</v>
      </c>
      <c r="C102" s="293"/>
      <c r="D102" s="288">
        <v>11740.5</v>
      </c>
      <c r="E102" s="283"/>
      <c r="F102" s="284"/>
      <c r="G102" s="284"/>
      <c r="H102" s="284"/>
      <c r="I102" s="284"/>
      <c r="J102" s="284"/>
      <c r="K102" s="284"/>
      <c r="L102" s="285"/>
      <c r="M102" s="288"/>
      <c r="N102" s="288"/>
      <c r="O102" s="288"/>
      <c r="P102" s="288"/>
      <c r="Q102" s="288"/>
      <c r="R102" s="288"/>
      <c r="S102" s="288"/>
      <c r="T102" s="288"/>
      <c r="U102" s="288">
        <v>11740.5</v>
      </c>
      <c r="V102" s="53">
        <v>11740.5</v>
      </c>
      <c r="W102" s="53">
        <f t="shared" si="3"/>
        <v>0</v>
      </c>
      <c r="X102" s="53">
        <f t="shared" si="4"/>
        <v>0</v>
      </c>
      <c r="Y102" s="106">
        <f t="shared" si="5"/>
        <v>100</v>
      </c>
      <c r="Z102" s="106">
        <f t="shared" si="6"/>
        <v>100</v>
      </c>
    </row>
    <row r="103" spans="1:26" s="2" customFormat="1" ht="50.25" customHeight="1" x14ac:dyDescent="0.25">
      <c r="A103" s="293">
        <v>10</v>
      </c>
      <c r="B103" s="41" t="s">
        <v>348</v>
      </c>
      <c r="C103" s="293"/>
      <c r="D103" s="288">
        <v>204955.9</v>
      </c>
      <c r="E103" s="105"/>
      <c r="F103" s="105"/>
      <c r="G103" s="105"/>
      <c r="H103" s="105"/>
      <c r="I103" s="105"/>
      <c r="J103" s="105"/>
      <c r="K103" s="105"/>
      <c r="L103" s="105"/>
      <c r="M103" s="288"/>
      <c r="N103" s="288"/>
      <c r="O103" s="288"/>
      <c r="P103" s="288"/>
      <c r="Q103" s="288"/>
      <c r="R103" s="288"/>
      <c r="S103" s="288"/>
      <c r="T103" s="288"/>
      <c r="U103" s="53">
        <v>199163.75</v>
      </c>
      <c r="V103" s="53">
        <v>197237.88</v>
      </c>
      <c r="W103" s="53">
        <f t="shared" si="3"/>
        <v>7718.0199999999895</v>
      </c>
      <c r="X103" s="53">
        <f t="shared" si="4"/>
        <v>1925.8699999999953</v>
      </c>
      <c r="Y103" s="106">
        <f t="shared" si="5"/>
        <v>96.234302110844339</v>
      </c>
      <c r="Z103" s="106">
        <f t="shared" si="6"/>
        <v>99.033021822495314</v>
      </c>
    </row>
    <row r="104" spans="1:26" ht="147.75" customHeight="1" x14ac:dyDescent="0.25">
      <c r="A104" s="278">
        <v>11</v>
      </c>
      <c r="B104" s="26" t="s">
        <v>349</v>
      </c>
      <c r="C104" s="278"/>
      <c r="D104" s="20">
        <v>14349.8</v>
      </c>
      <c r="E104" s="305"/>
      <c r="F104" s="305"/>
      <c r="G104" s="305"/>
      <c r="H104" s="305"/>
      <c r="I104" s="305"/>
      <c r="J104" s="305"/>
      <c r="K104" s="305"/>
      <c r="L104" s="305"/>
      <c r="M104" s="20"/>
      <c r="N104" s="20"/>
      <c r="O104" s="20"/>
      <c r="P104" s="20"/>
      <c r="Q104" s="20"/>
      <c r="R104" s="20"/>
      <c r="S104" s="20"/>
      <c r="T104" s="20"/>
      <c r="U104" s="29">
        <v>14349.8</v>
      </c>
      <c r="V104" s="29">
        <v>11366.7</v>
      </c>
      <c r="W104" s="29">
        <f t="shared" si="3"/>
        <v>2983.0999999999985</v>
      </c>
      <c r="X104" s="29">
        <f t="shared" si="4"/>
        <v>2983.0999999999985</v>
      </c>
      <c r="Y104" s="20">
        <f t="shared" si="5"/>
        <v>79.211556955497642</v>
      </c>
      <c r="Z104" s="20" t="s">
        <v>56</v>
      </c>
    </row>
    <row r="105" spans="1:26" s="2" customFormat="1" ht="46.5" customHeight="1" x14ac:dyDescent="0.25">
      <c r="A105" s="293">
        <v>12</v>
      </c>
      <c r="B105" s="41" t="s">
        <v>350</v>
      </c>
      <c r="C105" s="293"/>
      <c r="D105" s="288">
        <v>6240</v>
      </c>
      <c r="E105" s="105"/>
      <c r="F105" s="105"/>
      <c r="G105" s="105"/>
      <c r="H105" s="105"/>
      <c r="I105" s="105"/>
      <c r="J105" s="105"/>
      <c r="K105" s="105"/>
      <c r="L105" s="105"/>
      <c r="M105" s="288"/>
      <c r="N105" s="288"/>
      <c r="O105" s="288"/>
      <c r="P105" s="288"/>
      <c r="Q105" s="288"/>
      <c r="R105" s="288"/>
      <c r="S105" s="288"/>
      <c r="T105" s="288"/>
      <c r="U105" s="53">
        <v>6240</v>
      </c>
      <c r="V105" s="53">
        <v>6240</v>
      </c>
      <c r="W105" s="53">
        <f t="shared" si="3"/>
        <v>0</v>
      </c>
      <c r="X105" s="53">
        <f t="shared" si="4"/>
        <v>0</v>
      </c>
      <c r="Y105" s="106">
        <f t="shared" si="5"/>
        <v>100</v>
      </c>
      <c r="Z105" s="106">
        <f t="shared" si="6"/>
        <v>100</v>
      </c>
    </row>
    <row r="106" spans="1:26" s="4" customFormat="1" ht="28.5" customHeight="1" x14ac:dyDescent="0.25">
      <c r="A106" s="59"/>
      <c r="B106" s="58" t="s">
        <v>351</v>
      </c>
      <c r="C106" s="59"/>
      <c r="D106" s="60">
        <f>SUM(D93:D105)</f>
        <v>2150196.6199999996</v>
      </c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>
        <f>SUM(U93:U105)</f>
        <v>2123909.33</v>
      </c>
      <c r="V106" s="60">
        <f>SUM(V93:V105)</f>
        <v>2117683.94</v>
      </c>
      <c r="W106" s="69">
        <f t="shared" si="3"/>
        <v>32512.679999999702</v>
      </c>
      <c r="X106" s="69">
        <f>U106-V106</f>
        <v>6225.3900000001304</v>
      </c>
      <c r="Y106" s="65">
        <f t="shared" ref="Y106:Y169" si="7">V106/D106*100</f>
        <v>98.487920607000135</v>
      </c>
      <c r="Z106" s="65">
        <f t="shared" ref="Z106:Z169" si="8">V106/U106*100</f>
        <v>99.706890029999528</v>
      </c>
    </row>
    <row r="107" spans="1:26" ht="22.5" hidden="1" customHeight="1" x14ac:dyDescent="0.25">
      <c r="A107" s="327" t="s">
        <v>352</v>
      </c>
      <c r="B107" s="327"/>
      <c r="C107" s="278"/>
      <c r="D107" s="20">
        <f>+D109+D111+D113</f>
        <v>300527.3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78"/>
      <c r="W107" s="278"/>
      <c r="X107" s="53">
        <f t="shared" ref="X107:X159" si="9">U107-V107</f>
        <v>0</v>
      </c>
      <c r="Y107" s="65">
        <f t="shared" si="7"/>
        <v>0</v>
      </c>
      <c r="Z107" s="65" t="e">
        <f t="shared" si="8"/>
        <v>#DIV/0!</v>
      </c>
    </row>
    <row r="108" spans="1:26" ht="37.5" hidden="1" x14ac:dyDescent="0.25">
      <c r="A108" s="278">
        <v>1</v>
      </c>
      <c r="B108" s="26" t="s">
        <v>353</v>
      </c>
      <c r="C108" s="278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78"/>
      <c r="W108" s="278"/>
      <c r="X108" s="53">
        <f t="shared" si="9"/>
        <v>0</v>
      </c>
      <c r="Y108" s="65" t="e">
        <f t="shared" si="7"/>
        <v>#DIV/0!</v>
      </c>
      <c r="Z108" s="65" t="e">
        <f t="shared" si="8"/>
        <v>#DIV/0!</v>
      </c>
    </row>
    <row r="109" spans="1:26" ht="20.25" hidden="1" x14ac:dyDescent="0.25">
      <c r="A109" s="278"/>
      <c r="B109" s="26" t="s">
        <v>281</v>
      </c>
      <c r="C109" s="278"/>
      <c r="D109" s="20">
        <v>53326.9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78"/>
      <c r="W109" s="278"/>
      <c r="X109" s="53">
        <f t="shared" si="9"/>
        <v>0</v>
      </c>
      <c r="Y109" s="65">
        <f t="shared" si="7"/>
        <v>0</v>
      </c>
      <c r="Z109" s="65" t="e">
        <f t="shared" si="8"/>
        <v>#DIV/0!</v>
      </c>
    </row>
    <row r="110" spans="1:26" ht="56.25" hidden="1" x14ac:dyDescent="0.25">
      <c r="A110" s="278">
        <v>2</v>
      </c>
      <c r="B110" s="26" t="s">
        <v>354</v>
      </c>
      <c r="C110" s="278" t="s">
        <v>355</v>
      </c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78"/>
      <c r="W110" s="278"/>
      <c r="X110" s="53">
        <f t="shared" si="9"/>
        <v>0</v>
      </c>
      <c r="Y110" s="65" t="e">
        <f t="shared" si="7"/>
        <v>#DIV/0!</v>
      </c>
      <c r="Z110" s="65" t="e">
        <f t="shared" si="8"/>
        <v>#DIV/0!</v>
      </c>
    </row>
    <row r="111" spans="1:26" ht="20.25" hidden="1" x14ac:dyDescent="0.25">
      <c r="A111" s="278"/>
      <c r="B111" s="26" t="s">
        <v>281</v>
      </c>
      <c r="C111" s="278"/>
      <c r="D111" s="20">
        <v>89988.4</v>
      </c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78"/>
      <c r="W111" s="278"/>
      <c r="X111" s="53">
        <f t="shared" si="9"/>
        <v>0</v>
      </c>
      <c r="Y111" s="65">
        <f t="shared" si="7"/>
        <v>0</v>
      </c>
      <c r="Z111" s="65" t="e">
        <f t="shared" si="8"/>
        <v>#DIV/0!</v>
      </c>
    </row>
    <row r="112" spans="1:26" ht="37.5" hidden="1" x14ac:dyDescent="0.25">
      <c r="A112" s="278">
        <v>3</v>
      </c>
      <c r="B112" s="26" t="s">
        <v>356</v>
      </c>
      <c r="C112" s="278" t="s">
        <v>357</v>
      </c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78"/>
      <c r="W112" s="278"/>
      <c r="X112" s="53">
        <f t="shared" si="9"/>
        <v>0</v>
      </c>
      <c r="Y112" s="65" t="e">
        <f t="shared" si="7"/>
        <v>#DIV/0!</v>
      </c>
      <c r="Z112" s="65" t="e">
        <f t="shared" si="8"/>
        <v>#DIV/0!</v>
      </c>
    </row>
    <row r="113" spans="1:26" ht="20.25" hidden="1" x14ac:dyDescent="0.25">
      <c r="A113" s="278"/>
      <c r="B113" s="26" t="s">
        <v>281</v>
      </c>
      <c r="C113" s="278"/>
      <c r="D113" s="20">
        <v>157212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78"/>
      <c r="W113" s="278"/>
      <c r="X113" s="53">
        <f t="shared" si="9"/>
        <v>0</v>
      </c>
      <c r="Y113" s="65">
        <f t="shared" si="7"/>
        <v>0</v>
      </c>
      <c r="Z113" s="65" t="e">
        <f t="shared" si="8"/>
        <v>#DIV/0!</v>
      </c>
    </row>
    <row r="114" spans="1:26" ht="22.5" hidden="1" customHeight="1" x14ac:dyDescent="0.25">
      <c r="A114" s="327" t="s">
        <v>358</v>
      </c>
      <c r="B114" s="327"/>
      <c r="C114" s="278"/>
      <c r="D114" s="20">
        <f>+D116+D118+D120+D122</f>
        <v>134819.70000000001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78"/>
      <c r="W114" s="278"/>
      <c r="X114" s="53">
        <f t="shared" si="9"/>
        <v>0</v>
      </c>
      <c r="Y114" s="65">
        <f t="shared" si="7"/>
        <v>0</v>
      </c>
      <c r="Z114" s="65" t="e">
        <f t="shared" si="8"/>
        <v>#DIV/0!</v>
      </c>
    </row>
    <row r="115" spans="1:26" ht="56.25" hidden="1" x14ac:dyDescent="0.25">
      <c r="A115" s="278">
        <v>1</v>
      </c>
      <c r="B115" s="26" t="s">
        <v>359</v>
      </c>
      <c r="C115" s="278" t="s">
        <v>308</v>
      </c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78"/>
      <c r="W115" s="278"/>
      <c r="X115" s="53">
        <f t="shared" si="9"/>
        <v>0</v>
      </c>
      <c r="Y115" s="65" t="e">
        <f t="shared" si="7"/>
        <v>#DIV/0!</v>
      </c>
      <c r="Z115" s="65" t="e">
        <f t="shared" si="8"/>
        <v>#DIV/0!</v>
      </c>
    </row>
    <row r="116" spans="1:26" ht="20.25" hidden="1" x14ac:dyDescent="0.25">
      <c r="A116" s="278"/>
      <c r="B116" s="26" t="s">
        <v>281</v>
      </c>
      <c r="C116" s="278"/>
      <c r="D116" s="20">
        <v>11258.2</v>
      </c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78"/>
      <c r="W116" s="278"/>
      <c r="X116" s="53">
        <f t="shared" si="9"/>
        <v>0</v>
      </c>
      <c r="Y116" s="65">
        <f t="shared" si="7"/>
        <v>0</v>
      </c>
      <c r="Z116" s="65" t="e">
        <f t="shared" si="8"/>
        <v>#DIV/0!</v>
      </c>
    </row>
    <row r="117" spans="1:26" ht="90" hidden="1" customHeight="1" x14ac:dyDescent="0.25">
      <c r="A117" s="278">
        <v>2</v>
      </c>
      <c r="B117" s="26" t="s">
        <v>360</v>
      </c>
      <c r="C117" s="278" t="s">
        <v>308</v>
      </c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78"/>
      <c r="W117" s="278"/>
      <c r="X117" s="53">
        <f t="shared" si="9"/>
        <v>0</v>
      </c>
      <c r="Y117" s="65" t="e">
        <f t="shared" si="7"/>
        <v>#DIV/0!</v>
      </c>
      <c r="Z117" s="65" t="e">
        <f t="shared" si="8"/>
        <v>#DIV/0!</v>
      </c>
    </row>
    <row r="118" spans="1:26" ht="20.25" hidden="1" x14ac:dyDescent="0.25">
      <c r="A118" s="278"/>
      <c r="B118" s="26" t="s">
        <v>281</v>
      </c>
      <c r="C118" s="278"/>
      <c r="D118" s="20">
        <v>3800.7</v>
      </c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78"/>
      <c r="W118" s="278"/>
      <c r="X118" s="53">
        <f t="shared" si="9"/>
        <v>0</v>
      </c>
      <c r="Y118" s="65">
        <f t="shared" si="7"/>
        <v>0</v>
      </c>
      <c r="Z118" s="65" t="e">
        <f t="shared" si="8"/>
        <v>#DIV/0!</v>
      </c>
    </row>
    <row r="119" spans="1:26" ht="56.25" hidden="1" x14ac:dyDescent="0.25">
      <c r="A119" s="278">
        <v>3</v>
      </c>
      <c r="B119" s="26" t="s">
        <v>361</v>
      </c>
      <c r="C119" s="278" t="s">
        <v>308</v>
      </c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78"/>
      <c r="W119" s="278"/>
      <c r="X119" s="53">
        <f t="shared" si="9"/>
        <v>0</v>
      </c>
      <c r="Y119" s="65" t="e">
        <f t="shared" si="7"/>
        <v>#DIV/0!</v>
      </c>
      <c r="Z119" s="65" t="e">
        <f t="shared" si="8"/>
        <v>#DIV/0!</v>
      </c>
    </row>
    <row r="120" spans="1:26" ht="20.25" hidden="1" x14ac:dyDescent="0.25">
      <c r="A120" s="278"/>
      <c r="B120" s="26" t="s">
        <v>281</v>
      </c>
      <c r="C120" s="278"/>
      <c r="D120" s="20">
        <v>34111.1</v>
      </c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78"/>
      <c r="W120" s="278"/>
      <c r="X120" s="53">
        <f t="shared" si="9"/>
        <v>0</v>
      </c>
      <c r="Y120" s="65">
        <f t="shared" si="7"/>
        <v>0</v>
      </c>
      <c r="Z120" s="65" t="e">
        <f t="shared" si="8"/>
        <v>#DIV/0!</v>
      </c>
    </row>
    <row r="121" spans="1:26" ht="56.25" hidden="1" x14ac:dyDescent="0.25">
      <c r="A121" s="278">
        <v>4</v>
      </c>
      <c r="B121" s="26" t="s">
        <v>362</v>
      </c>
      <c r="C121" s="278" t="s">
        <v>308</v>
      </c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78"/>
      <c r="W121" s="278"/>
      <c r="X121" s="53">
        <f t="shared" si="9"/>
        <v>0</v>
      </c>
      <c r="Y121" s="65" t="e">
        <f t="shared" si="7"/>
        <v>#DIV/0!</v>
      </c>
      <c r="Z121" s="65" t="e">
        <f t="shared" si="8"/>
        <v>#DIV/0!</v>
      </c>
    </row>
    <row r="122" spans="1:26" ht="20.25" hidden="1" x14ac:dyDescent="0.25">
      <c r="A122" s="278"/>
      <c r="B122" s="26" t="s">
        <v>281</v>
      </c>
      <c r="C122" s="278"/>
      <c r="D122" s="20">
        <v>85649.7</v>
      </c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78"/>
      <c r="W122" s="278"/>
      <c r="X122" s="53">
        <f t="shared" si="9"/>
        <v>0</v>
      </c>
      <c r="Y122" s="65">
        <f t="shared" si="7"/>
        <v>0</v>
      </c>
      <c r="Z122" s="65" t="e">
        <f t="shared" si="8"/>
        <v>#DIV/0!</v>
      </c>
    </row>
    <row r="123" spans="1:26" ht="22.5" hidden="1" customHeight="1" x14ac:dyDescent="0.25">
      <c r="A123" s="327" t="s">
        <v>363</v>
      </c>
      <c r="B123" s="327"/>
      <c r="C123" s="278"/>
      <c r="D123" s="20">
        <f>+D125+D127+D129</f>
        <v>300039.10000000003</v>
      </c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78"/>
      <c r="W123" s="278"/>
      <c r="X123" s="53">
        <f t="shared" si="9"/>
        <v>0</v>
      </c>
      <c r="Y123" s="65">
        <f t="shared" si="7"/>
        <v>0</v>
      </c>
      <c r="Z123" s="65" t="e">
        <f t="shared" si="8"/>
        <v>#DIV/0!</v>
      </c>
    </row>
    <row r="124" spans="1:26" ht="75" hidden="1" x14ac:dyDescent="0.25">
      <c r="A124" s="278">
        <v>1</v>
      </c>
      <c r="B124" s="26" t="s">
        <v>364</v>
      </c>
      <c r="C124" s="278" t="s">
        <v>365</v>
      </c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78"/>
      <c r="W124" s="278"/>
      <c r="X124" s="53">
        <f t="shared" si="9"/>
        <v>0</v>
      </c>
      <c r="Y124" s="65" t="e">
        <f t="shared" si="7"/>
        <v>#DIV/0!</v>
      </c>
      <c r="Z124" s="65" t="e">
        <f t="shared" si="8"/>
        <v>#DIV/0!</v>
      </c>
    </row>
    <row r="125" spans="1:26" ht="20.25" hidden="1" x14ac:dyDescent="0.25">
      <c r="A125" s="278"/>
      <c r="B125" s="26" t="s">
        <v>281</v>
      </c>
      <c r="C125" s="278"/>
      <c r="D125" s="20">
        <v>290321</v>
      </c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78"/>
      <c r="W125" s="278"/>
      <c r="X125" s="53">
        <f t="shared" si="9"/>
        <v>0</v>
      </c>
      <c r="Y125" s="65">
        <f t="shared" si="7"/>
        <v>0</v>
      </c>
      <c r="Z125" s="65" t="e">
        <f t="shared" si="8"/>
        <v>#DIV/0!</v>
      </c>
    </row>
    <row r="126" spans="1:26" ht="75" hidden="1" x14ac:dyDescent="0.25">
      <c r="A126" s="278">
        <v>2</v>
      </c>
      <c r="B126" s="26" t="s">
        <v>364</v>
      </c>
      <c r="C126" s="278" t="s">
        <v>365</v>
      </c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78"/>
      <c r="W126" s="278"/>
      <c r="X126" s="53">
        <f t="shared" si="9"/>
        <v>0</v>
      </c>
      <c r="Y126" s="65" t="e">
        <f t="shared" si="7"/>
        <v>#DIV/0!</v>
      </c>
      <c r="Z126" s="65" t="e">
        <f t="shared" si="8"/>
        <v>#DIV/0!</v>
      </c>
    </row>
    <row r="127" spans="1:26" ht="20.25" hidden="1" x14ac:dyDescent="0.25">
      <c r="A127" s="278"/>
      <c r="B127" s="26" t="s">
        <v>281</v>
      </c>
      <c r="C127" s="278"/>
      <c r="D127" s="20">
        <v>2519.9</v>
      </c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78"/>
      <c r="W127" s="278"/>
      <c r="X127" s="53">
        <f t="shared" si="9"/>
        <v>0</v>
      </c>
      <c r="Y127" s="65">
        <f t="shared" si="7"/>
        <v>0</v>
      </c>
      <c r="Z127" s="65" t="e">
        <f t="shared" si="8"/>
        <v>#DIV/0!</v>
      </c>
    </row>
    <row r="128" spans="1:26" ht="75" hidden="1" x14ac:dyDescent="0.25">
      <c r="A128" s="278">
        <v>3</v>
      </c>
      <c r="B128" s="26" t="s">
        <v>366</v>
      </c>
      <c r="C128" s="278" t="s">
        <v>367</v>
      </c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78"/>
      <c r="W128" s="278"/>
      <c r="X128" s="53">
        <f t="shared" si="9"/>
        <v>0</v>
      </c>
      <c r="Y128" s="65" t="e">
        <f t="shared" si="7"/>
        <v>#DIV/0!</v>
      </c>
      <c r="Z128" s="65" t="e">
        <f t="shared" si="8"/>
        <v>#DIV/0!</v>
      </c>
    </row>
    <row r="129" spans="1:26" ht="20.25" hidden="1" x14ac:dyDescent="0.25">
      <c r="A129" s="278"/>
      <c r="B129" s="26" t="s">
        <v>281</v>
      </c>
      <c r="C129" s="278"/>
      <c r="D129" s="20">
        <v>7198.2</v>
      </c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78"/>
      <c r="W129" s="278"/>
      <c r="X129" s="53">
        <f t="shared" si="9"/>
        <v>0</v>
      </c>
      <c r="Y129" s="65">
        <f t="shared" si="7"/>
        <v>0</v>
      </c>
      <c r="Z129" s="65" t="e">
        <f t="shared" si="8"/>
        <v>#DIV/0!</v>
      </c>
    </row>
    <row r="130" spans="1:26" ht="22.5" hidden="1" customHeight="1" x14ac:dyDescent="0.25">
      <c r="A130" s="327" t="s">
        <v>368</v>
      </c>
      <c r="B130" s="327"/>
      <c r="C130" s="278"/>
      <c r="D130" s="20">
        <f>+D132</f>
        <v>3000000</v>
      </c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78"/>
      <c r="W130" s="278"/>
      <c r="X130" s="53">
        <f t="shared" si="9"/>
        <v>0</v>
      </c>
      <c r="Y130" s="65">
        <f t="shared" si="7"/>
        <v>0</v>
      </c>
      <c r="Z130" s="65" t="e">
        <f t="shared" si="8"/>
        <v>#DIV/0!</v>
      </c>
    </row>
    <row r="131" spans="1:26" ht="93.75" hidden="1" x14ac:dyDescent="0.25">
      <c r="A131" s="278">
        <v>1</v>
      </c>
      <c r="B131" s="26" t="s">
        <v>369</v>
      </c>
      <c r="C131" s="278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78"/>
      <c r="W131" s="278"/>
      <c r="X131" s="53">
        <f t="shared" si="9"/>
        <v>0</v>
      </c>
      <c r="Y131" s="65" t="e">
        <f t="shared" si="7"/>
        <v>#DIV/0!</v>
      </c>
      <c r="Z131" s="65" t="e">
        <f t="shared" si="8"/>
        <v>#DIV/0!</v>
      </c>
    </row>
    <row r="132" spans="1:26" ht="20.25" hidden="1" x14ac:dyDescent="0.25">
      <c r="A132" s="278"/>
      <c r="B132" s="26" t="s">
        <v>281</v>
      </c>
      <c r="C132" s="278"/>
      <c r="D132" s="20">
        <v>3000000</v>
      </c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78"/>
      <c r="W132" s="278"/>
      <c r="X132" s="53">
        <f t="shared" si="9"/>
        <v>0</v>
      </c>
      <c r="Y132" s="65">
        <f t="shared" si="7"/>
        <v>0</v>
      </c>
      <c r="Z132" s="65" t="e">
        <f t="shared" si="8"/>
        <v>#DIV/0!</v>
      </c>
    </row>
    <row r="133" spans="1:26" ht="22.5" hidden="1" customHeight="1" x14ac:dyDescent="0.25">
      <c r="A133" s="327" t="s">
        <v>370</v>
      </c>
      <c r="B133" s="327"/>
      <c r="C133" s="278"/>
      <c r="D133" s="20">
        <f>+D135</f>
        <v>21440</v>
      </c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78"/>
      <c r="W133" s="278"/>
      <c r="X133" s="53">
        <f t="shared" si="9"/>
        <v>0</v>
      </c>
      <c r="Y133" s="65">
        <f t="shared" si="7"/>
        <v>0</v>
      </c>
      <c r="Z133" s="65" t="e">
        <f t="shared" si="8"/>
        <v>#DIV/0!</v>
      </c>
    </row>
    <row r="134" spans="1:26" ht="37.5" hidden="1" x14ac:dyDescent="0.25">
      <c r="A134" s="278">
        <v>1</v>
      </c>
      <c r="B134" s="26" t="s">
        <v>371</v>
      </c>
      <c r="C134" s="278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78"/>
      <c r="W134" s="278"/>
      <c r="X134" s="53">
        <f t="shared" si="9"/>
        <v>0</v>
      </c>
      <c r="Y134" s="65" t="e">
        <f t="shared" si="7"/>
        <v>#DIV/0!</v>
      </c>
      <c r="Z134" s="65" t="e">
        <f t="shared" si="8"/>
        <v>#DIV/0!</v>
      </c>
    </row>
    <row r="135" spans="1:26" ht="20.25" hidden="1" x14ac:dyDescent="0.25">
      <c r="A135" s="278"/>
      <c r="B135" s="26" t="s">
        <v>281</v>
      </c>
      <c r="C135" s="278"/>
      <c r="D135" s="20">
        <v>21440</v>
      </c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78"/>
      <c r="W135" s="278"/>
      <c r="X135" s="53">
        <f t="shared" si="9"/>
        <v>0</v>
      </c>
      <c r="Y135" s="65">
        <f t="shared" si="7"/>
        <v>0</v>
      </c>
      <c r="Z135" s="65" t="e">
        <f t="shared" si="8"/>
        <v>#DIV/0!</v>
      </c>
    </row>
    <row r="136" spans="1:26" ht="22.5" hidden="1" customHeight="1" x14ac:dyDescent="0.25">
      <c r="A136" s="327" t="s">
        <v>372</v>
      </c>
      <c r="B136" s="327"/>
      <c r="C136" s="278"/>
      <c r="D136" s="20">
        <f>+D138+D140+D142+D144+D146</f>
        <v>141722.6</v>
      </c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78"/>
      <c r="W136" s="278"/>
      <c r="X136" s="53">
        <f t="shared" si="9"/>
        <v>0</v>
      </c>
      <c r="Y136" s="65">
        <f t="shared" si="7"/>
        <v>0</v>
      </c>
      <c r="Z136" s="65" t="e">
        <f t="shared" si="8"/>
        <v>#DIV/0!</v>
      </c>
    </row>
    <row r="137" spans="1:26" ht="56.25" hidden="1" x14ac:dyDescent="0.25">
      <c r="A137" s="278">
        <v>1</v>
      </c>
      <c r="B137" s="26" t="s">
        <v>373</v>
      </c>
      <c r="C137" s="278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78"/>
      <c r="W137" s="278"/>
      <c r="X137" s="53">
        <f t="shared" si="9"/>
        <v>0</v>
      </c>
      <c r="Y137" s="65" t="e">
        <f t="shared" si="7"/>
        <v>#DIV/0!</v>
      </c>
      <c r="Z137" s="65" t="e">
        <f t="shared" si="8"/>
        <v>#DIV/0!</v>
      </c>
    </row>
    <row r="138" spans="1:26" ht="20.25" hidden="1" x14ac:dyDescent="0.25">
      <c r="A138" s="278"/>
      <c r="B138" s="26" t="s">
        <v>281</v>
      </c>
      <c r="C138" s="278"/>
      <c r="D138" s="20">
        <v>15890.5</v>
      </c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78"/>
      <c r="W138" s="278"/>
      <c r="X138" s="53">
        <f t="shared" si="9"/>
        <v>0</v>
      </c>
      <c r="Y138" s="65">
        <f t="shared" si="7"/>
        <v>0</v>
      </c>
      <c r="Z138" s="65" t="e">
        <f t="shared" si="8"/>
        <v>#DIV/0!</v>
      </c>
    </row>
    <row r="139" spans="1:26" ht="75" hidden="1" x14ac:dyDescent="0.25">
      <c r="A139" s="278">
        <v>2</v>
      </c>
      <c r="B139" s="26" t="s">
        <v>374</v>
      </c>
      <c r="C139" s="278" t="s">
        <v>357</v>
      </c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78"/>
      <c r="W139" s="278"/>
      <c r="X139" s="53">
        <f t="shared" si="9"/>
        <v>0</v>
      </c>
      <c r="Y139" s="65" t="e">
        <f t="shared" si="7"/>
        <v>#DIV/0!</v>
      </c>
      <c r="Z139" s="65" t="e">
        <f t="shared" si="8"/>
        <v>#DIV/0!</v>
      </c>
    </row>
    <row r="140" spans="1:26" ht="20.25" hidden="1" x14ac:dyDescent="0.25">
      <c r="A140" s="278"/>
      <c r="B140" s="26" t="s">
        <v>281</v>
      </c>
      <c r="C140" s="278"/>
      <c r="D140" s="20">
        <v>29584.799999999999</v>
      </c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78"/>
      <c r="W140" s="278"/>
      <c r="X140" s="53">
        <f t="shared" si="9"/>
        <v>0</v>
      </c>
      <c r="Y140" s="65">
        <f t="shared" si="7"/>
        <v>0</v>
      </c>
      <c r="Z140" s="65" t="e">
        <f t="shared" si="8"/>
        <v>#DIV/0!</v>
      </c>
    </row>
    <row r="141" spans="1:26" ht="131.25" hidden="1" x14ac:dyDescent="0.25">
      <c r="A141" s="278">
        <v>3</v>
      </c>
      <c r="B141" s="26" t="s">
        <v>375</v>
      </c>
      <c r="C141" s="278" t="s">
        <v>357</v>
      </c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78"/>
      <c r="W141" s="278"/>
      <c r="X141" s="53">
        <f t="shared" si="9"/>
        <v>0</v>
      </c>
      <c r="Y141" s="65" t="e">
        <f t="shared" si="7"/>
        <v>#DIV/0!</v>
      </c>
      <c r="Z141" s="65" t="e">
        <f t="shared" si="8"/>
        <v>#DIV/0!</v>
      </c>
    </row>
    <row r="142" spans="1:26" ht="20.25" hidden="1" x14ac:dyDescent="0.25">
      <c r="A142" s="278"/>
      <c r="B142" s="26" t="s">
        <v>281</v>
      </c>
      <c r="C142" s="278"/>
      <c r="D142" s="20">
        <v>87287.3</v>
      </c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78"/>
      <c r="W142" s="278"/>
      <c r="X142" s="53">
        <f t="shared" si="9"/>
        <v>0</v>
      </c>
      <c r="Y142" s="65">
        <f t="shared" si="7"/>
        <v>0</v>
      </c>
      <c r="Z142" s="65" t="e">
        <f t="shared" si="8"/>
        <v>#DIV/0!</v>
      </c>
    </row>
    <row r="143" spans="1:26" ht="150" hidden="1" x14ac:dyDescent="0.25">
      <c r="A143" s="278">
        <v>4</v>
      </c>
      <c r="B143" s="26" t="s">
        <v>376</v>
      </c>
      <c r="C143" s="278" t="s">
        <v>357</v>
      </c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78"/>
      <c r="W143" s="278"/>
      <c r="X143" s="53">
        <f t="shared" si="9"/>
        <v>0</v>
      </c>
      <c r="Y143" s="65" t="e">
        <f t="shared" si="7"/>
        <v>#DIV/0!</v>
      </c>
      <c r="Z143" s="65" t="e">
        <f t="shared" si="8"/>
        <v>#DIV/0!</v>
      </c>
    </row>
    <row r="144" spans="1:26" ht="20.25" hidden="1" x14ac:dyDescent="0.25">
      <c r="A144" s="278"/>
      <c r="B144" s="26" t="s">
        <v>281</v>
      </c>
      <c r="C144" s="278"/>
      <c r="D144" s="20">
        <v>8682.9</v>
      </c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78"/>
      <c r="W144" s="278"/>
      <c r="X144" s="53">
        <f t="shared" si="9"/>
        <v>0</v>
      </c>
      <c r="Y144" s="65">
        <f t="shared" si="7"/>
        <v>0</v>
      </c>
      <c r="Z144" s="65" t="e">
        <f t="shared" si="8"/>
        <v>#DIV/0!</v>
      </c>
    </row>
    <row r="145" spans="1:26" ht="75" hidden="1" x14ac:dyDescent="0.25">
      <c r="A145" s="278">
        <v>5</v>
      </c>
      <c r="B145" s="26" t="s">
        <v>377</v>
      </c>
      <c r="C145" s="278" t="s">
        <v>357</v>
      </c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78"/>
      <c r="W145" s="278"/>
      <c r="X145" s="53">
        <f t="shared" si="9"/>
        <v>0</v>
      </c>
      <c r="Y145" s="65" t="e">
        <f t="shared" si="7"/>
        <v>#DIV/0!</v>
      </c>
      <c r="Z145" s="65" t="e">
        <f t="shared" si="8"/>
        <v>#DIV/0!</v>
      </c>
    </row>
    <row r="146" spans="1:26" ht="20.25" hidden="1" x14ac:dyDescent="0.25">
      <c r="A146" s="278"/>
      <c r="B146" s="26" t="s">
        <v>281</v>
      </c>
      <c r="C146" s="278"/>
      <c r="D146" s="20">
        <v>277.10000000000002</v>
      </c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78"/>
      <c r="W146" s="278"/>
      <c r="X146" s="53">
        <f t="shared" si="9"/>
        <v>0</v>
      </c>
      <c r="Y146" s="65">
        <f t="shared" si="7"/>
        <v>0</v>
      </c>
      <c r="Z146" s="65" t="e">
        <f t="shared" si="8"/>
        <v>#DIV/0!</v>
      </c>
    </row>
    <row r="147" spans="1:26" ht="27.75" hidden="1" customHeight="1" x14ac:dyDescent="0.25">
      <c r="A147" s="327" t="s">
        <v>378</v>
      </c>
      <c r="B147" s="327"/>
      <c r="C147" s="278"/>
      <c r="D147" s="20">
        <f>+D149+D151+D153+D155+D157+D159+D161+D163+D165</f>
        <v>776708.9</v>
      </c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78"/>
      <c r="W147" s="278"/>
      <c r="X147" s="53">
        <f t="shared" si="9"/>
        <v>0</v>
      </c>
      <c r="Y147" s="65">
        <f t="shared" si="7"/>
        <v>0</v>
      </c>
      <c r="Z147" s="65" t="e">
        <f t="shared" si="8"/>
        <v>#DIV/0!</v>
      </c>
    </row>
    <row r="148" spans="1:26" ht="75" hidden="1" x14ac:dyDescent="0.25">
      <c r="A148" s="278">
        <v>1</v>
      </c>
      <c r="B148" s="26" t="s">
        <v>379</v>
      </c>
      <c r="C148" s="278" t="s">
        <v>365</v>
      </c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78"/>
      <c r="W148" s="278"/>
      <c r="X148" s="53">
        <f t="shared" si="9"/>
        <v>0</v>
      </c>
      <c r="Y148" s="65" t="e">
        <f t="shared" si="7"/>
        <v>#DIV/0!</v>
      </c>
      <c r="Z148" s="65" t="e">
        <f t="shared" si="8"/>
        <v>#DIV/0!</v>
      </c>
    </row>
    <row r="149" spans="1:26" ht="20.25" hidden="1" x14ac:dyDescent="0.25">
      <c r="A149" s="278"/>
      <c r="B149" s="26" t="s">
        <v>281</v>
      </c>
      <c r="C149" s="278"/>
      <c r="D149" s="20">
        <v>52884.3</v>
      </c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78"/>
      <c r="W149" s="278"/>
      <c r="X149" s="53">
        <f t="shared" si="9"/>
        <v>0</v>
      </c>
      <c r="Y149" s="65">
        <f t="shared" si="7"/>
        <v>0</v>
      </c>
      <c r="Z149" s="65" t="e">
        <f t="shared" si="8"/>
        <v>#DIV/0!</v>
      </c>
    </row>
    <row r="150" spans="1:26" ht="56.25" hidden="1" x14ac:dyDescent="0.25">
      <c r="A150" s="278">
        <v>2</v>
      </c>
      <c r="B150" s="26" t="s">
        <v>380</v>
      </c>
      <c r="C150" s="278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78"/>
      <c r="W150" s="278"/>
      <c r="X150" s="53">
        <f t="shared" si="9"/>
        <v>0</v>
      </c>
      <c r="Y150" s="65" t="e">
        <f t="shared" si="7"/>
        <v>#DIV/0!</v>
      </c>
      <c r="Z150" s="65" t="e">
        <f t="shared" si="8"/>
        <v>#DIV/0!</v>
      </c>
    </row>
    <row r="151" spans="1:26" ht="20.25" hidden="1" x14ac:dyDescent="0.25">
      <c r="A151" s="278"/>
      <c r="B151" s="26" t="s">
        <v>281</v>
      </c>
      <c r="C151" s="278"/>
      <c r="D151" s="20">
        <v>166080.9</v>
      </c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78"/>
      <c r="W151" s="278"/>
      <c r="X151" s="53">
        <f t="shared" si="9"/>
        <v>0</v>
      </c>
      <c r="Y151" s="65">
        <f t="shared" si="7"/>
        <v>0</v>
      </c>
      <c r="Z151" s="65" t="e">
        <f t="shared" si="8"/>
        <v>#DIV/0!</v>
      </c>
    </row>
    <row r="152" spans="1:26" ht="56.25" hidden="1" x14ac:dyDescent="0.25">
      <c r="A152" s="278">
        <v>3</v>
      </c>
      <c r="B152" s="26" t="s">
        <v>381</v>
      </c>
      <c r="C152" s="278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78"/>
      <c r="W152" s="278"/>
      <c r="X152" s="53">
        <f t="shared" si="9"/>
        <v>0</v>
      </c>
      <c r="Y152" s="65" t="e">
        <f t="shared" si="7"/>
        <v>#DIV/0!</v>
      </c>
      <c r="Z152" s="65" t="e">
        <f t="shared" si="8"/>
        <v>#DIV/0!</v>
      </c>
    </row>
    <row r="153" spans="1:26" ht="20.25" hidden="1" x14ac:dyDescent="0.25">
      <c r="A153" s="278"/>
      <c r="B153" s="26" t="s">
        <v>281</v>
      </c>
      <c r="C153" s="278"/>
      <c r="D153" s="20">
        <v>111384.3</v>
      </c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78"/>
      <c r="W153" s="278"/>
      <c r="X153" s="53">
        <f t="shared" si="9"/>
        <v>0</v>
      </c>
      <c r="Y153" s="65">
        <f t="shared" si="7"/>
        <v>0</v>
      </c>
      <c r="Z153" s="65" t="e">
        <f t="shared" si="8"/>
        <v>#DIV/0!</v>
      </c>
    </row>
    <row r="154" spans="1:26" ht="37.5" hidden="1" x14ac:dyDescent="0.25">
      <c r="A154" s="278">
        <v>4</v>
      </c>
      <c r="B154" s="26" t="s">
        <v>382</v>
      </c>
      <c r="C154" s="278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78"/>
      <c r="W154" s="278"/>
      <c r="X154" s="53">
        <f t="shared" si="9"/>
        <v>0</v>
      </c>
      <c r="Y154" s="65" t="e">
        <f t="shared" si="7"/>
        <v>#DIV/0!</v>
      </c>
      <c r="Z154" s="65" t="e">
        <f t="shared" si="8"/>
        <v>#DIV/0!</v>
      </c>
    </row>
    <row r="155" spans="1:26" ht="20.25" hidden="1" x14ac:dyDescent="0.25">
      <c r="A155" s="278"/>
      <c r="B155" s="26" t="s">
        <v>281</v>
      </c>
      <c r="C155" s="278"/>
      <c r="D155" s="20">
        <v>95513</v>
      </c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78"/>
      <c r="W155" s="278"/>
      <c r="X155" s="53">
        <f t="shared" si="9"/>
        <v>0</v>
      </c>
      <c r="Y155" s="65">
        <f t="shared" si="7"/>
        <v>0</v>
      </c>
      <c r="Z155" s="65" t="e">
        <f t="shared" si="8"/>
        <v>#DIV/0!</v>
      </c>
    </row>
    <row r="156" spans="1:26" ht="75" hidden="1" x14ac:dyDescent="0.25">
      <c r="A156" s="278">
        <v>5</v>
      </c>
      <c r="B156" s="26" t="s">
        <v>383</v>
      </c>
      <c r="C156" s="278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78"/>
      <c r="W156" s="278"/>
      <c r="X156" s="53">
        <f t="shared" si="9"/>
        <v>0</v>
      </c>
      <c r="Y156" s="65" t="e">
        <f t="shared" si="7"/>
        <v>#DIV/0!</v>
      </c>
      <c r="Z156" s="65" t="e">
        <f t="shared" si="8"/>
        <v>#DIV/0!</v>
      </c>
    </row>
    <row r="157" spans="1:26" ht="20.25" hidden="1" x14ac:dyDescent="0.25">
      <c r="A157" s="278"/>
      <c r="B157" s="26" t="s">
        <v>281</v>
      </c>
      <c r="C157" s="278"/>
      <c r="D157" s="20">
        <v>31739.1</v>
      </c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78"/>
      <c r="W157" s="278"/>
      <c r="X157" s="53">
        <f t="shared" si="9"/>
        <v>0</v>
      </c>
      <c r="Y157" s="65">
        <f t="shared" si="7"/>
        <v>0</v>
      </c>
      <c r="Z157" s="65" t="e">
        <f t="shared" si="8"/>
        <v>#DIV/0!</v>
      </c>
    </row>
    <row r="158" spans="1:26" ht="93.75" hidden="1" x14ac:dyDescent="0.25">
      <c r="A158" s="278">
        <v>6</v>
      </c>
      <c r="B158" s="26" t="s">
        <v>384</v>
      </c>
      <c r="C158" s="278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78"/>
      <c r="W158" s="278"/>
      <c r="X158" s="53">
        <f t="shared" si="9"/>
        <v>0</v>
      </c>
      <c r="Y158" s="65" t="e">
        <f t="shared" si="7"/>
        <v>#DIV/0!</v>
      </c>
      <c r="Z158" s="65" t="e">
        <f t="shared" si="8"/>
        <v>#DIV/0!</v>
      </c>
    </row>
    <row r="159" spans="1:26" ht="20.25" hidden="1" x14ac:dyDescent="0.25">
      <c r="A159" s="278"/>
      <c r="B159" s="26" t="s">
        <v>281</v>
      </c>
      <c r="C159" s="278"/>
      <c r="D159" s="20">
        <v>57279.199999999997</v>
      </c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78"/>
      <c r="W159" s="278"/>
      <c r="X159" s="53">
        <f t="shared" si="9"/>
        <v>0</v>
      </c>
      <c r="Y159" s="65">
        <f t="shared" si="7"/>
        <v>0</v>
      </c>
      <c r="Z159" s="65" t="e">
        <f t="shared" si="8"/>
        <v>#DIV/0!</v>
      </c>
    </row>
    <row r="160" spans="1:26" ht="112.5" hidden="1" x14ac:dyDescent="0.25">
      <c r="A160" s="278">
        <v>7</v>
      </c>
      <c r="B160" s="26" t="s">
        <v>385</v>
      </c>
      <c r="C160" s="278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78"/>
      <c r="W160" s="278"/>
      <c r="X160" s="53">
        <f t="shared" ref="X160:X179" si="10">U160-V160</f>
        <v>0</v>
      </c>
      <c r="Y160" s="65" t="e">
        <f t="shared" si="7"/>
        <v>#DIV/0!</v>
      </c>
      <c r="Z160" s="65" t="e">
        <f t="shared" si="8"/>
        <v>#DIV/0!</v>
      </c>
    </row>
    <row r="161" spans="1:26" ht="20.25" hidden="1" x14ac:dyDescent="0.25">
      <c r="A161" s="278"/>
      <c r="B161" s="26" t="s">
        <v>281</v>
      </c>
      <c r="C161" s="278"/>
      <c r="D161" s="20">
        <v>116594</v>
      </c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78"/>
      <c r="W161" s="278"/>
      <c r="X161" s="53">
        <f t="shared" si="10"/>
        <v>0</v>
      </c>
      <c r="Y161" s="65">
        <f t="shared" si="7"/>
        <v>0</v>
      </c>
      <c r="Z161" s="65" t="e">
        <f t="shared" si="8"/>
        <v>#DIV/0!</v>
      </c>
    </row>
    <row r="162" spans="1:26" ht="187.5" hidden="1" x14ac:dyDescent="0.25">
      <c r="A162" s="278">
        <v>8</v>
      </c>
      <c r="B162" s="26" t="s">
        <v>386</v>
      </c>
      <c r="C162" s="278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78"/>
      <c r="W162" s="278"/>
      <c r="X162" s="53">
        <f t="shared" si="10"/>
        <v>0</v>
      </c>
      <c r="Y162" s="65" t="e">
        <f t="shared" si="7"/>
        <v>#DIV/0!</v>
      </c>
      <c r="Z162" s="65" t="e">
        <f t="shared" si="8"/>
        <v>#DIV/0!</v>
      </c>
    </row>
    <row r="163" spans="1:26" ht="20.25" hidden="1" x14ac:dyDescent="0.25">
      <c r="A163" s="278"/>
      <c r="B163" s="26" t="s">
        <v>281</v>
      </c>
      <c r="C163" s="278"/>
      <c r="D163" s="20">
        <v>28130.5</v>
      </c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78"/>
      <c r="W163" s="278"/>
      <c r="X163" s="53">
        <f t="shared" si="10"/>
        <v>0</v>
      </c>
      <c r="Y163" s="65">
        <f t="shared" si="7"/>
        <v>0</v>
      </c>
      <c r="Z163" s="65" t="e">
        <f t="shared" si="8"/>
        <v>#DIV/0!</v>
      </c>
    </row>
    <row r="164" spans="1:26" ht="37.5" hidden="1" x14ac:dyDescent="0.25">
      <c r="A164" s="278">
        <v>9</v>
      </c>
      <c r="B164" s="26" t="s">
        <v>387</v>
      </c>
      <c r="C164" s="278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78"/>
      <c r="W164" s="278"/>
      <c r="X164" s="53">
        <f t="shared" si="10"/>
        <v>0</v>
      </c>
      <c r="Y164" s="65" t="e">
        <f t="shared" si="7"/>
        <v>#DIV/0!</v>
      </c>
      <c r="Z164" s="65" t="e">
        <f t="shared" si="8"/>
        <v>#DIV/0!</v>
      </c>
    </row>
    <row r="165" spans="1:26" ht="20.25" hidden="1" x14ac:dyDescent="0.25">
      <c r="A165" s="278"/>
      <c r="B165" s="26" t="s">
        <v>281</v>
      </c>
      <c r="C165" s="278"/>
      <c r="D165" s="20">
        <v>117103.6</v>
      </c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78"/>
      <c r="W165" s="278"/>
      <c r="X165" s="53">
        <f t="shared" si="10"/>
        <v>0</v>
      </c>
      <c r="Y165" s="65">
        <f t="shared" si="7"/>
        <v>0</v>
      </c>
      <c r="Z165" s="65" t="e">
        <f t="shared" si="8"/>
        <v>#DIV/0!</v>
      </c>
    </row>
    <row r="166" spans="1:26" ht="27.75" hidden="1" customHeight="1" x14ac:dyDescent="0.25">
      <c r="A166" s="327" t="s">
        <v>388</v>
      </c>
      <c r="B166" s="327"/>
      <c r="C166" s="278"/>
      <c r="D166" s="20">
        <f>+D168+D170</f>
        <v>10945.6</v>
      </c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78"/>
      <c r="W166" s="278"/>
      <c r="X166" s="53">
        <f t="shared" si="10"/>
        <v>0</v>
      </c>
      <c r="Y166" s="65">
        <f t="shared" si="7"/>
        <v>0</v>
      </c>
      <c r="Z166" s="65" t="e">
        <f t="shared" si="8"/>
        <v>#DIV/0!</v>
      </c>
    </row>
    <row r="167" spans="1:26" ht="56.25" hidden="1" x14ac:dyDescent="0.25">
      <c r="A167" s="278">
        <v>1</v>
      </c>
      <c r="B167" s="26" t="s">
        <v>389</v>
      </c>
      <c r="C167" s="278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78"/>
      <c r="W167" s="278"/>
      <c r="X167" s="53">
        <f t="shared" si="10"/>
        <v>0</v>
      </c>
      <c r="Y167" s="65" t="e">
        <f t="shared" si="7"/>
        <v>#DIV/0!</v>
      </c>
      <c r="Z167" s="65" t="e">
        <f t="shared" si="8"/>
        <v>#DIV/0!</v>
      </c>
    </row>
    <row r="168" spans="1:26" ht="20.25" hidden="1" x14ac:dyDescent="0.25">
      <c r="A168" s="278"/>
      <c r="B168" s="26" t="s">
        <v>281</v>
      </c>
      <c r="C168" s="278"/>
      <c r="D168" s="20">
        <v>9033.1</v>
      </c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78"/>
      <c r="W168" s="278"/>
      <c r="X168" s="53">
        <f t="shared" si="10"/>
        <v>0</v>
      </c>
      <c r="Y168" s="65">
        <f t="shared" si="7"/>
        <v>0</v>
      </c>
      <c r="Z168" s="65" t="e">
        <f t="shared" si="8"/>
        <v>#DIV/0!</v>
      </c>
    </row>
    <row r="169" spans="1:26" ht="56.25" hidden="1" x14ac:dyDescent="0.25">
      <c r="A169" s="278">
        <v>2</v>
      </c>
      <c r="B169" s="26" t="s">
        <v>390</v>
      </c>
      <c r="C169" s="278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78"/>
      <c r="W169" s="278"/>
      <c r="X169" s="53">
        <f t="shared" si="10"/>
        <v>0</v>
      </c>
      <c r="Y169" s="65" t="e">
        <f t="shared" si="7"/>
        <v>#DIV/0!</v>
      </c>
      <c r="Z169" s="65" t="e">
        <f t="shared" si="8"/>
        <v>#DIV/0!</v>
      </c>
    </row>
    <row r="170" spans="1:26" ht="20.25" hidden="1" x14ac:dyDescent="0.25">
      <c r="A170" s="278"/>
      <c r="B170" s="26" t="s">
        <v>281</v>
      </c>
      <c r="C170" s="278"/>
      <c r="D170" s="20">
        <v>1912.5</v>
      </c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78"/>
      <c r="W170" s="278"/>
      <c r="X170" s="53">
        <f t="shared" si="10"/>
        <v>0</v>
      </c>
      <c r="Y170" s="65">
        <f t="shared" ref="Y170:Y179" si="11">V170/D170*100</f>
        <v>0</v>
      </c>
      <c r="Z170" s="65" t="e">
        <f t="shared" ref="Z170:Z179" si="12">V170/U170*100</f>
        <v>#DIV/0!</v>
      </c>
    </row>
    <row r="171" spans="1:26" ht="27.75" hidden="1" customHeight="1" x14ac:dyDescent="0.25">
      <c r="A171" s="327" t="s">
        <v>391</v>
      </c>
      <c r="B171" s="327"/>
      <c r="C171" s="278"/>
      <c r="D171" s="20">
        <f>+D173+D175</f>
        <v>863885.1</v>
      </c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78"/>
      <c r="W171" s="278"/>
      <c r="X171" s="53">
        <f t="shared" si="10"/>
        <v>0</v>
      </c>
      <c r="Y171" s="65">
        <f t="shared" si="11"/>
        <v>0</v>
      </c>
      <c r="Z171" s="65" t="e">
        <f t="shared" si="12"/>
        <v>#DIV/0!</v>
      </c>
    </row>
    <row r="172" spans="1:26" ht="37.5" hidden="1" x14ac:dyDescent="0.25">
      <c r="A172" s="278">
        <v>1</v>
      </c>
      <c r="B172" s="26" t="s">
        <v>392</v>
      </c>
      <c r="C172" s="278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78"/>
      <c r="W172" s="278"/>
      <c r="X172" s="53">
        <f t="shared" si="10"/>
        <v>0</v>
      </c>
      <c r="Y172" s="65" t="e">
        <f t="shared" si="11"/>
        <v>#DIV/0!</v>
      </c>
      <c r="Z172" s="65" t="e">
        <f t="shared" si="12"/>
        <v>#DIV/0!</v>
      </c>
    </row>
    <row r="173" spans="1:26" ht="20.25" hidden="1" x14ac:dyDescent="0.25">
      <c r="A173" s="278"/>
      <c r="B173" s="26" t="s">
        <v>281</v>
      </c>
      <c r="C173" s="278"/>
      <c r="D173" s="20">
        <v>157885.1</v>
      </c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78"/>
      <c r="W173" s="278"/>
      <c r="X173" s="53">
        <f t="shared" si="10"/>
        <v>0</v>
      </c>
      <c r="Y173" s="65">
        <f t="shared" si="11"/>
        <v>0</v>
      </c>
      <c r="Z173" s="65" t="e">
        <f t="shared" si="12"/>
        <v>#DIV/0!</v>
      </c>
    </row>
    <row r="174" spans="1:26" ht="93.75" hidden="1" x14ac:dyDescent="0.25">
      <c r="A174" s="278">
        <v>2</v>
      </c>
      <c r="B174" s="26" t="s">
        <v>393</v>
      </c>
      <c r="C174" s="278" t="s">
        <v>394</v>
      </c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78"/>
      <c r="W174" s="278"/>
      <c r="X174" s="53">
        <f t="shared" si="10"/>
        <v>0</v>
      </c>
      <c r="Y174" s="65" t="e">
        <f t="shared" si="11"/>
        <v>#DIV/0!</v>
      </c>
      <c r="Z174" s="65" t="e">
        <f t="shared" si="12"/>
        <v>#DIV/0!</v>
      </c>
    </row>
    <row r="175" spans="1:26" ht="20.25" hidden="1" x14ac:dyDescent="0.25">
      <c r="A175" s="278"/>
      <c r="B175" s="26" t="s">
        <v>281</v>
      </c>
      <c r="C175" s="278"/>
      <c r="D175" s="20">
        <v>706000</v>
      </c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78"/>
      <c r="W175" s="278"/>
      <c r="X175" s="53">
        <f t="shared" si="10"/>
        <v>0</v>
      </c>
      <c r="Y175" s="65">
        <f t="shared" si="11"/>
        <v>0</v>
      </c>
      <c r="Z175" s="65" t="e">
        <f t="shared" si="12"/>
        <v>#DIV/0!</v>
      </c>
    </row>
    <row r="176" spans="1:26" ht="27.75" hidden="1" customHeight="1" x14ac:dyDescent="0.25">
      <c r="A176" s="327" t="s">
        <v>395</v>
      </c>
      <c r="B176" s="327"/>
      <c r="C176" s="278"/>
      <c r="D176" s="20">
        <f>+D178</f>
        <v>4420.3</v>
      </c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78"/>
      <c r="W176" s="278"/>
      <c r="X176" s="53">
        <f t="shared" si="10"/>
        <v>0</v>
      </c>
      <c r="Y176" s="65">
        <f t="shared" si="11"/>
        <v>0</v>
      </c>
      <c r="Z176" s="65" t="e">
        <f t="shared" si="12"/>
        <v>#DIV/0!</v>
      </c>
    </row>
    <row r="177" spans="1:26" ht="56.25" hidden="1" x14ac:dyDescent="0.25">
      <c r="A177" s="278">
        <v>1</v>
      </c>
      <c r="B177" s="26" t="s">
        <v>396</v>
      </c>
      <c r="C177" s="278" t="s">
        <v>397</v>
      </c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78"/>
      <c r="W177" s="278"/>
      <c r="X177" s="53">
        <f t="shared" si="10"/>
        <v>0</v>
      </c>
      <c r="Y177" s="65" t="e">
        <f t="shared" si="11"/>
        <v>#DIV/0!</v>
      </c>
      <c r="Z177" s="65" t="e">
        <f t="shared" si="12"/>
        <v>#DIV/0!</v>
      </c>
    </row>
    <row r="178" spans="1:26" ht="20.25" hidden="1" x14ac:dyDescent="0.25">
      <c r="A178" s="278"/>
      <c r="B178" s="26" t="s">
        <v>281</v>
      </c>
      <c r="C178" s="278"/>
      <c r="D178" s="20">
        <v>4420.3</v>
      </c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78"/>
      <c r="W178" s="278"/>
      <c r="X178" s="53">
        <f t="shared" si="10"/>
        <v>0</v>
      </c>
      <c r="Y178" s="65">
        <f t="shared" si="11"/>
        <v>0</v>
      </c>
      <c r="Z178" s="65" t="e">
        <f t="shared" si="12"/>
        <v>#DIV/0!</v>
      </c>
    </row>
    <row r="179" spans="1:26" ht="20.25" hidden="1" x14ac:dyDescent="0.25">
      <c r="A179" s="278"/>
      <c r="B179" s="26"/>
      <c r="C179" s="278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78"/>
      <c r="W179" s="278"/>
      <c r="X179" s="53">
        <f t="shared" si="10"/>
        <v>0</v>
      </c>
      <c r="Y179" s="65" t="e">
        <f t="shared" si="11"/>
        <v>#DIV/0!</v>
      </c>
      <c r="Z179" s="65" t="e">
        <f t="shared" si="12"/>
        <v>#DIV/0!</v>
      </c>
    </row>
    <row r="180" spans="1:26" ht="39" hidden="1" customHeight="1" x14ac:dyDescent="0.25">
      <c r="A180" s="278"/>
      <c r="B180" s="26" t="s">
        <v>398</v>
      </c>
      <c r="C180" s="278"/>
      <c r="D180" s="20">
        <f>D106</f>
        <v>2150196.6199999996</v>
      </c>
      <c r="E180" s="20">
        <f t="shared" ref="E180:Z180" si="13">E106</f>
        <v>0</v>
      </c>
      <c r="F180" s="20">
        <f t="shared" si="13"/>
        <v>0</v>
      </c>
      <c r="G180" s="20">
        <f t="shared" si="13"/>
        <v>0</v>
      </c>
      <c r="H180" s="20">
        <f t="shared" si="13"/>
        <v>0</v>
      </c>
      <c r="I180" s="20">
        <f t="shared" si="13"/>
        <v>0</v>
      </c>
      <c r="J180" s="20">
        <f t="shared" si="13"/>
        <v>0</v>
      </c>
      <c r="K180" s="20">
        <f t="shared" si="13"/>
        <v>0</v>
      </c>
      <c r="L180" s="20">
        <f t="shared" si="13"/>
        <v>0</v>
      </c>
      <c r="M180" s="20">
        <f t="shared" si="13"/>
        <v>0</v>
      </c>
      <c r="N180" s="20">
        <f t="shared" si="13"/>
        <v>0</v>
      </c>
      <c r="O180" s="20">
        <f t="shared" si="13"/>
        <v>0</v>
      </c>
      <c r="P180" s="20">
        <f t="shared" si="13"/>
        <v>0</v>
      </c>
      <c r="Q180" s="20">
        <f t="shared" si="13"/>
        <v>0</v>
      </c>
      <c r="R180" s="20">
        <f t="shared" si="13"/>
        <v>0</v>
      </c>
      <c r="S180" s="20">
        <f t="shared" si="13"/>
        <v>0</v>
      </c>
      <c r="T180" s="20">
        <f t="shared" si="13"/>
        <v>0</v>
      </c>
      <c r="U180" s="20">
        <f t="shared" si="13"/>
        <v>2123909.33</v>
      </c>
      <c r="V180" s="20">
        <f t="shared" si="13"/>
        <v>2117683.94</v>
      </c>
      <c r="W180" s="20">
        <f t="shared" si="13"/>
        <v>32512.679999999702</v>
      </c>
      <c r="X180" s="20">
        <f t="shared" si="13"/>
        <v>6225.3900000001304</v>
      </c>
      <c r="Y180" s="20">
        <f t="shared" si="13"/>
        <v>98.487920607000135</v>
      </c>
      <c r="Z180" s="20">
        <f t="shared" si="13"/>
        <v>99.706890029999528</v>
      </c>
    </row>
    <row r="181" spans="1:26" s="104" customFormat="1" ht="46.5" customHeight="1" x14ac:dyDescent="0.25">
      <c r="A181" s="107"/>
      <c r="B181" s="108" t="s">
        <v>399</v>
      </c>
      <c r="C181" s="109"/>
      <c r="D181" s="110">
        <f>D106+'субсид из ФБ'!E179</f>
        <v>6675918.4199999999</v>
      </c>
      <c r="E181" s="110">
        <f>E106+'субсид из ФБ'!E104</f>
        <v>5073899</v>
      </c>
      <c r="F181" s="110">
        <f>F106+'субсид из ФБ'!F104</f>
        <v>55047.653999999995</v>
      </c>
      <c r="G181" s="110">
        <f>G106+'субсид из ФБ'!G104</f>
        <v>0</v>
      </c>
      <c r="H181" s="110">
        <f>H106+'субсид из ФБ'!H104</f>
        <v>0</v>
      </c>
      <c r="I181" s="110">
        <f>I106+'субсид из ФБ'!I104</f>
        <v>0</v>
      </c>
      <c r="J181" s="110">
        <f>J106+'субсид из ФБ'!J104</f>
        <v>0</v>
      </c>
      <c r="K181" s="110">
        <f>K106+'субсид из ФБ'!K104</f>
        <v>0</v>
      </c>
      <c r="L181" s="110">
        <f>L106+'субсид из ФБ'!L104</f>
        <v>0</v>
      </c>
      <c r="M181" s="110">
        <f>M106+'субсид из ФБ'!M104</f>
        <v>0</v>
      </c>
      <c r="N181" s="110">
        <f>N106+'субсид из ФБ'!N104</f>
        <v>0</v>
      </c>
      <c r="O181" s="110">
        <f>O106+'субсид из ФБ'!O104</f>
        <v>0</v>
      </c>
      <c r="P181" s="110">
        <f>P106+'субсид из ФБ'!P104</f>
        <v>0</v>
      </c>
      <c r="Q181" s="110">
        <f>Q106+'субсид из ФБ'!Q104</f>
        <v>0</v>
      </c>
      <c r="R181" s="110">
        <f>R106+'субсид из ФБ'!R104</f>
        <v>0</v>
      </c>
      <c r="S181" s="110">
        <f>S106+'субсид из ФБ'!S104</f>
        <v>0</v>
      </c>
      <c r="T181" s="110">
        <f>T106+'субсид из ФБ'!T104</f>
        <v>0</v>
      </c>
      <c r="U181" s="110">
        <f>U106+'субсид из ФБ'!X179</f>
        <v>6649512.3300000001</v>
      </c>
      <c r="V181" s="110">
        <f>V106+'субсид из ФБ'!AA179</f>
        <v>6642784.8499999996</v>
      </c>
      <c r="W181" s="110">
        <f>D181-V181</f>
        <v>33133.570000000298</v>
      </c>
      <c r="X181" s="110">
        <f>U181-V181</f>
        <v>6727.480000000447</v>
      </c>
      <c r="Y181" s="112">
        <f>V181/D181*100</f>
        <v>99.503685217291789</v>
      </c>
      <c r="Z181" s="112">
        <f>V181/U181*100</f>
        <v>99.898827467848307</v>
      </c>
    </row>
    <row r="182" spans="1:26" x14ac:dyDescent="0.25">
      <c r="B182" s="111"/>
      <c r="V182" s="74"/>
      <c r="W182" s="74"/>
    </row>
    <row r="183" spans="1:26" x14ac:dyDescent="0.25">
      <c r="B183" s="72"/>
    </row>
    <row r="184" spans="1:26" x14ac:dyDescent="0.25">
      <c r="B184" s="72"/>
    </row>
    <row r="185" spans="1:26" x14ac:dyDescent="0.25">
      <c r="B185" s="72"/>
    </row>
  </sheetData>
  <mergeCells count="58">
    <mergeCell ref="A64:A65"/>
    <mergeCell ref="A72:A73"/>
    <mergeCell ref="B4:B5"/>
    <mergeCell ref="B23:B24"/>
    <mergeCell ref="C4:C5"/>
    <mergeCell ref="C12:C13"/>
    <mergeCell ref="C14:C15"/>
    <mergeCell ref="C16:C20"/>
    <mergeCell ref="C21:C22"/>
    <mergeCell ref="C23:C25"/>
    <mergeCell ref="A7:B7"/>
    <mergeCell ref="A8:B8"/>
    <mergeCell ref="A9:B9"/>
    <mergeCell ref="A28:B28"/>
    <mergeCell ref="A63:B63"/>
    <mergeCell ref="A43:A44"/>
    <mergeCell ref="A176:B176"/>
    <mergeCell ref="A4:A5"/>
    <mergeCell ref="A10:A11"/>
    <mergeCell ref="A12:A13"/>
    <mergeCell ref="A14:A15"/>
    <mergeCell ref="A16:A20"/>
    <mergeCell ref="A21:A22"/>
    <mergeCell ref="A23:A25"/>
    <mergeCell ref="A26:A27"/>
    <mergeCell ref="A29:A30"/>
    <mergeCell ref="A31:A32"/>
    <mergeCell ref="A33:A34"/>
    <mergeCell ref="A35:A36"/>
    <mergeCell ref="A37:A38"/>
    <mergeCell ref="A39:A40"/>
    <mergeCell ref="A41:A42"/>
    <mergeCell ref="A133:B133"/>
    <mergeCell ref="A136:B136"/>
    <mergeCell ref="A147:B147"/>
    <mergeCell ref="A166:B166"/>
    <mergeCell ref="A171:B171"/>
    <mergeCell ref="E101:L101"/>
    <mergeCell ref="A107:B107"/>
    <mergeCell ref="A114:B114"/>
    <mergeCell ref="A123:B123"/>
    <mergeCell ref="A130:B130"/>
    <mergeCell ref="A55:A56"/>
    <mergeCell ref="A57:A58"/>
    <mergeCell ref="A61:A62"/>
    <mergeCell ref="B1:Z1"/>
    <mergeCell ref="Y2:Z2"/>
    <mergeCell ref="Y3:Z3"/>
    <mergeCell ref="W4:X4"/>
    <mergeCell ref="Y4:Z4"/>
    <mergeCell ref="D4:D5"/>
    <mergeCell ref="U4:U5"/>
    <mergeCell ref="V4:V5"/>
    <mergeCell ref="A45:A46"/>
    <mergeCell ref="A47:A48"/>
    <mergeCell ref="A49:A50"/>
    <mergeCell ref="A51:A52"/>
    <mergeCell ref="A53:A54"/>
  </mergeCells>
  <pageMargins left="0.39370078740157499" right="0.39370078740157499" top="0.39370078740157499" bottom="0.39370078740157499" header="0.31496062992126" footer="0.31496062992126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0"/>
  <sheetViews>
    <sheetView zoomScale="75" zoomScaleNormal="75" workbookViewId="0">
      <selection activeCell="D93" sqref="D93"/>
    </sheetView>
  </sheetViews>
  <sheetFormatPr defaultColWidth="9.140625" defaultRowHeight="18.75" x14ac:dyDescent="0.25"/>
  <cols>
    <col min="1" max="1" width="6.85546875" style="5" customWidth="1"/>
    <col min="2" max="2" width="64.28515625" style="6" customWidth="1"/>
    <col min="3" max="3" width="17.5703125" style="5" customWidth="1"/>
    <col min="4" max="4" width="22.28515625" style="7" customWidth="1"/>
    <col min="5" max="5" width="15.5703125" style="7" hidden="1" customWidth="1"/>
    <col min="6" max="6" width="17.7109375" style="7" hidden="1" customWidth="1"/>
    <col min="7" max="8" width="18.85546875" style="7" hidden="1" customWidth="1"/>
    <col min="9" max="9" width="13.42578125" style="7" hidden="1" customWidth="1"/>
    <col min="10" max="10" width="12.7109375" style="7" hidden="1" customWidth="1"/>
    <col min="11" max="11" width="17.5703125" style="7" hidden="1" customWidth="1"/>
    <col min="12" max="12" width="13.5703125" style="7" hidden="1" customWidth="1"/>
    <col min="13" max="13" width="32.140625" style="7" hidden="1" customWidth="1"/>
    <col min="14" max="14" width="12.42578125" style="7" hidden="1" customWidth="1"/>
    <col min="15" max="15" width="12.5703125" style="7" hidden="1" customWidth="1"/>
    <col min="16" max="16" width="13.7109375" style="7" hidden="1" customWidth="1"/>
    <col min="17" max="17" width="25.28515625" style="7" hidden="1" customWidth="1"/>
    <col min="18" max="18" width="23.7109375" style="7" hidden="1" customWidth="1"/>
    <col min="19" max="19" width="27.85546875" style="7" hidden="1" customWidth="1"/>
    <col min="20" max="20" width="27.7109375" style="7" hidden="1" customWidth="1"/>
    <col min="21" max="21" width="20.5703125" style="7" customWidth="1"/>
    <col min="22" max="22" width="20.5703125" style="5" customWidth="1"/>
    <col min="23" max="23" width="23.5703125" style="5" customWidth="1"/>
    <col min="24" max="24" width="23" style="5" customWidth="1"/>
    <col min="25" max="25" width="18.85546875" style="5" customWidth="1"/>
    <col min="26" max="26" width="26" style="5" customWidth="1"/>
    <col min="27" max="16384" width="9.140625" style="5"/>
  </cols>
  <sheetData>
    <row r="1" spans="1:26" ht="51.75" customHeight="1" x14ac:dyDescent="0.25">
      <c r="B1" s="328" t="s">
        <v>400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</row>
    <row r="2" spans="1:26" ht="25.5" customHeight="1" x14ac:dyDescent="0.25">
      <c r="B2" s="9" t="str">
        <f>'исполнение бюджета'!H4</f>
        <v>НА 01 января 2022 ГОДА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329" t="s">
        <v>401</v>
      </c>
      <c r="Z2" s="329"/>
    </row>
    <row r="3" spans="1:26" x14ac:dyDescent="0.25">
      <c r="B3" s="10"/>
      <c r="C3" s="4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4"/>
      <c r="W3" s="4"/>
      <c r="X3" s="4" t="s">
        <v>251</v>
      </c>
      <c r="Y3" s="330"/>
      <c r="Z3" s="330"/>
    </row>
    <row r="4" spans="1:26" ht="57.75" customHeight="1" x14ac:dyDescent="0.25">
      <c r="A4" s="327" t="s">
        <v>252</v>
      </c>
      <c r="B4" s="327" t="s">
        <v>253</v>
      </c>
      <c r="C4" s="325" t="s">
        <v>254</v>
      </c>
      <c r="D4" s="333" t="s">
        <v>255</v>
      </c>
      <c r="E4" s="15" t="s">
        <v>256</v>
      </c>
      <c r="F4" s="15" t="s">
        <v>257</v>
      </c>
      <c r="G4" s="16" t="s">
        <v>258</v>
      </c>
      <c r="H4" s="16" t="s">
        <v>259</v>
      </c>
      <c r="I4" s="16" t="s">
        <v>260</v>
      </c>
      <c r="J4" s="16" t="s">
        <v>261</v>
      </c>
      <c r="K4" s="15" t="s">
        <v>262</v>
      </c>
      <c r="L4" s="16" t="s">
        <v>263</v>
      </c>
      <c r="M4" s="16" t="s">
        <v>264</v>
      </c>
      <c r="N4" s="16"/>
      <c r="O4" s="16"/>
      <c r="P4" s="16"/>
      <c r="Q4" s="15" t="s">
        <v>265</v>
      </c>
      <c r="R4" s="15" t="s">
        <v>266</v>
      </c>
      <c r="S4" s="15" t="s">
        <v>267</v>
      </c>
      <c r="T4" s="16" t="s">
        <v>268</v>
      </c>
      <c r="U4" s="325" t="s">
        <v>269</v>
      </c>
      <c r="V4" s="325" t="s">
        <v>270</v>
      </c>
      <c r="W4" s="331" t="s">
        <v>271</v>
      </c>
      <c r="X4" s="332"/>
      <c r="Y4" s="331" t="s">
        <v>272</v>
      </c>
      <c r="Z4" s="332"/>
    </row>
    <row r="5" spans="1:26" ht="69" customHeight="1" x14ac:dyDescent="0.25">
      <c r="A5" s="327"/>
      <c r="B5" s="327"/>
      <c r="C5" s="326"/>
      <c r="D5" s="334"/>
      <c r="E5" s="17"/>
      <c r="F5" s="17"/>
      <c r="G5" s="16"/>
      <c r="H5" s="16"/>
      <c r="I5" s="16"/>
      <c r="J5" s="16"/>
      <c r="K5" s="17"/>
      <c r="L5" s="16"/>
      <c r="M5" s="20" t="s">
        <v>273</v>
      </c>
      <c r="N5" s="20" t="s">
        <v>274</v>
      </c>
      <c r="O5" s="20" t="s">
        <v>275</v>
      </c>
      <c r="P5" s="20" t="s">
        <v>276</v>
      </c>
      <c r="Q5" s="17"/>
      <c r="R5" s="17"/>
      <c r="S5" s="17"/>
      <c r="T5" s="16"/>
      <c r="U5" s="326"/>
      <c r="V5" s="326"/>
      <c r="W5" s="20" t="s">
        <v>277</v>
      </c>
      <c r="X5" s="20" t="s">
        <v>278</v>
      </c>
      <c r="Y5" s="20" t="s">
        <v>279</v>
      </c>
      <c r="Z5" s="20" t="s">
        <v>280</v>
      </c>
    </row>
    <row r="6" spans="1:26" ht="32.25" customHeight="1" x14ac:dyDescent="0.25">
      <c r="A6" s="278">
        <v>1</v>
      </c>
      <c r="B6" s="278">
        <v>2</v>
      </c>
      <c r="C6" s="278">
        <v>3</v>
      </c>
      <c r="D6" s="278">
        <v>4</v>
      </c>
      <c r="E6" s="278">
        <v>7</v>
      </c>
      <c r="F6" s="278">
        <v>8</v>
      </c>
      <c r="G6" s="278">
        <v>9</v>
      </c>
      <c r="H6" s="278">
        <v>10</v>
      </c>
      <c r="I6" s="278">
        <v>11</v>
      </c>
      <c r="J6" s="278">
        <v>12</v>
      </c>
      <c r="K6" s="278">
        <v>13</v>
      </c>
      <c r="L6" s="278">
        <v>14</v>
      </c>
      <c r="M6" s="278">
        <v>15</v>
      </c>
      <c r="N6" s="278">
        <v>16</v>
      </c>
      <c r="O6" s="278">
        <v>17</v>
      </c>
      <c r="P6" s="278">
        <v>18</v>
      </c>
      <c r="Q6" s="278">
        <v>19</v>
      </c>
      <c r="R6" s="278">
        <v>20</v>
      </c>
      <c r="S6" s="278">
        <v>21</v>
      </c>
      <c r="T6" s="278">
        <v>22</v>
      </c>
      <c r="U6" s="278">
        <v>5</v>
      </c>
      <c r="V6" s="278">
        <v>6</v>
      </c>
      <c r="W6" s="278">
        <v>7</v>
      </c>
      <c r="X6" s="278">
        <v>8</v>
      </c>
      <c r="Y6" s="278">
        <v>9</v>
      </c>
      <c r="Z6" s="278">
        <v>10</v>
      </c>
    </row>
    <row r="7" spans="1:26" hidden="1" x14ac:dyDescent="0.25">
      <c r="A7" s="331" t="s">
        <v>281</v>
      </c>
      <c r="B7" s="332"/>
      <c r="C7" s="281"/>
      <c r="D7" s="20" t="e">
        <f>+D9+D28+D63+#REF!+D94+D101+D110+D117+D120+D123+D134+D153+D158+D163</f>
        <v>#REF!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78"/>
      <c r="W7" s="278"/>
      <c r="X7" s="278"/>
      <c r="Y7" s="278"/>
      <c r="Z7" s="278"/>
    </row>
    <row r="8" spans="1:26" hidden="1" x14ac:dyDescent="0.25">
      <c r="A8" s="331" t="s">
        <v>282</v>
      </c>
      <c r="B8" s="332"/>
      <c r="C8" s="28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78"/>
      <c r="W8" s="278"/>
      <c r="X8" s="278"/>
      <c r="Y8" s="278"/>
      <c r="Z8" s="278"/>
    </row>
    <row r="9" spans="1:26" hidden="1" x14ac:dyDescent="0.25">
      <c r="A9" s="331" t="s">
        <v>283</v>
      </c>
      <c r="B9" s="332"/>
      <c r="C9" s="278"/>
      <c r="D9" s="20">
        <f>+D11+D13+D15+D17+D20+D22+D25+D27</f>
        <v>189178.9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78"/>
      <c r="W9" s="278"/>
      <c r="X9" s="278"/>
      <c r="Y9" s="278"/>
      <c r="Z9" s="278"/>
    </row>
    <row r="10" spans="1:26" ht="75" hidden="1" x14ac:dyDescent="0.25">
      <c r="A10" s="338">
        <v>1</v>
      </c>
      <c r="B10" s="286" t="s">
        <v>284</v>
      </c>
      <c r="C10" s="287"/>
      <c r="D10" s="20"/>
      <c r="E10" s="20"/>
      <c r="F10" s="23"/>
      <c r="G10" s="20"/>
      <c r="H10" s="20"/>
      <c r="I10" s="20"/>
      <c r="J10" s="20"/>
      <c r="K10" s="20"/>
      <c r="L10" s="20"/>
      <c r="M10" s="28"/>
      <c r="N10" s="23"/>
      <c r="O10" s="23"/>
      <c r="P10" s="29">
        <f>N10-O10</f>
        <v>0</v>
      </c>
      <c r="Q10" s="20"/>
      <c r="R10" s="20"/>
      <c r="S10" s="20"/>
      <c r="T10" s="23"/>
      <c r="U10" s="23"/>
      <c r="V10" s="34"/>
      <c r="W10" s="34"/>
      <c r="X10" s="34"/>
      <c r="Y10" s="34"/>
      <c r="Z10" s="34"/>
    </row>
    <row r="11" spans="1:26" hidden="1" x14ac:dyDescent="0.25">
      <c r="A11" s="339"/>
      <c r="B11" s="286" t="s">
        <v>281</v>
      </c>
      <c r="C11" s="287"/>
      <c r="D11" s="20">
        <v>22907.599999999999</v>
      </c>
      <c r="E11" s="20"/>
      <c r="F11" s="20"/>
      <c r="G11" s="20"/>
      <c r="H11" s="20"/>
      <c r="I11" s="20"/>
      <c r="J11" s="20"/>
      <c r="K11" s="20"/>
      <c r="L11" s="20"/>
      <c r="M11" s="20"/>
      <c r="N11" s="20">
        <f>SUM(N10:N10)</f>
        <v>0</v>
      </c>
      <c r="O11" s="20">
        <f>SUM(O10:O10)</f>
        <v>0</v>
      </c>
      <c r="P11" s="20">
        <f>SUM(P10:P10)</f>
        <v>0</v>
      </c>
      <c r="Q11" s="20"/>
      <c r="R11" s="20"/>
      <c r="S11" s="20"/>
      <c r="T11" s="20" t="e">
        <f>#REF!-O11</f>
        <v>#REF!</v>
      </c>
      <c r="U11" s="20"/>
      <c r="V11" s="35"/>
      <c r="W11" s="35"/>
      <c r="X11" s="35"/>
      <c r="Y11" s="35"/>
      <c r="Z11" s="35"/>
    </row>
    <row r="12" spans="1:26" ht="36" hidden="1" customHeight="1" x14ac:dyDescent="0.25">
      <c r="A12" s="338">
        <v>2</v>
      </c>
      <c r="B12" s="286" t="s">
        <v>285</v>
      </c>
      <c r="C12" s="345"/>
      <c r="D12" s="20"/>
      <c r="E12" s="20"/>
      <c r="F12" s="20"/>
      <c r="G12" s="20"/>
      <c r="H12" s="20"/>
      <c r="I12" s="20"/>
      <c r="J12" s="20"/>
      <c r="K12" s="20"/>
      <c r="L12" s="20"/>
      <c r="M12" s="30"/>
      <c r="N12" s="20"/>
      <c r="O12" s="20"/>
      <c r="P12" s="20">
        <f>N12-O12</f>
        <v>0</v>
      </c>
      <c r="Q12" s="20"/>
      <c r="R12" s="20"/>
      <c r="S12" s="20"/>
      <c r="T12" s="20"/>
      <c r="U12" s="20"/>
      <c r="V12" s="278"/>
      <c r="W12" s="278"/>
      <c r="X12" s="278"/>
      <c r="Y12" s="278"/>
      <c r="Z12" s="278"/>
    </row>
    <row r="13" spans="1:26" ht="12.75" hidden="1" customHeight="1" x14ac:dyDescent="0.25">
      <c r="A13" s="339"/>
      <c r="B13" s="24" t="s">
        <v>281</v>
      </c>
      <c r="C13" s="346"/>
      <c r="D13" s="20">
        <v>8712.5</v>
      </c>
      <c r="E13" s="20"/>
      <c r="F13" s="20"/>
      <c r="G13" s="20"/>
      <c r="H13" s="20"/>
      <c r="I13" s="20"/>
      <c r="J13" s="20"/>
      <c r="K13" s="20"/>
      <c r="L13" s="20"/>
      <c r="M13" s="20"/>
      <c r="N13" s="20">
        <f>SUM(N12:N12)</f>
        <v>0</v>
      </c>
      <c r="O13" s="20">
        <f>SUM(O12:O12)</f>
        <v>0</v>
      </c>
      <c r="P13" s="20">
        <f>SUM(P12:P12)</f>
        <v>0</v>
      </c>
      <c r="Q13" s="20"/>
      <c r="R13" s="20"/>
      <c r="S13" s="20"/>
      <c r="T13" s="20" t="e">
        <f>#REF!-O13</f>
        <v>#REF!</v>
      </c>
      <c r="U13" s="20"/>
      <c r="V13" s="35"/>
      <c r="W13" s="35"/>
      <c r="X13" s="35"/>
      <c r="Y13" s="35"/>
      <c r="Z13" s="35"/>
    </row>
    <row r="14" spans="1:26" ht="38.25" hidden="1" customHeight="1" x14ac:dyDescent="0.25">
      <c r="A14" s="338">
        <v>3</v>
      </c>
      <c r="B14" s="286" t="s">
        <v>286</v>
      </c>
      <c r="C14" s="345"/>
      <c r="D14" s="20"/>
      <c r="E14" s="20"/>
      <c r="F14" s="20"/>
      <c r="G14" s="20"/>
      <c r="H14" s="20"/>
      <c r="I14" s="20"/>
      <c r="J14" s="20"/>
      <c r="K14" s="20"/>
      <c r="L14" s="20"/>
      <c r="M14" s="30"/>
      <c r="N14" s="20"/>
      <c r="O14" s="20"/>
      <c r="P14" s="20">
        <f>N14-O14</f>
        <v>0</v>
      </c>
      <c r="Q14" s="20"/>
      <c r="R14" s="20"/>
      <c r="S14" s="20"/>
      <c r="T14" s="20"/>
      <c r="U14" s="20"/>
      <c r="V14" s="278"/>
      <c r="W14" s="278"/>
      <c r="X14" s="278"/>
      <c r="Y14" s="278"/>
      <c r="Z14" s="278"/>
    </row>
    <row r="15" spans="1:26" ht="12.75" hidden="1" customHeight="1" x14ac:dyDescent="0.25">
      <c r="A15" s="339"/>
      <c r="B15" s="286" t="s">
        <v>281</v>
      </c>
      <c r="C15" s="346"/>
      <c r="D15" s="20">
        <v>10404.9</v>
      </c>
      <c r="E15" s="20"/>
      <c r="F15" s="20"/>
      <c r="G15" s="20"/>
      <c r="H15" s="20"/>
      <c r="I15" s="20"/>
      <c r="J15" s="20"/>
      <c r="K15" s="20"/>
      <c r="L15" s="20"/>
      <c r="M15" s="20"/>
      <c r="N15" s="20">
        <f>SUM(N14:N14)</f>
        <v>0</v>
      </c>
      <c r="O15" s="20">
        <f>SUM(O14:O14)</f>
        <v>0</v>
      </c>
      <c r="P15" s="20">
        <f>SUM(P14:P14)</f>
        <v>0</v>
      </c>
      <c r="Q15" s="20"/>
      <c r="R15" s="20"/>
      <c r="S15" s="20"/>
      <c r="T15" s="20" t="e">
        <f>#REF!-O15</f>
        <v>#REF!</v>
      </c>
      <c r="U15" s="20"/>
      <c r="V15" s="35"/>
      <c r="W15" s="35"/>
      <c r="X15" s="35"/>
      <c r="Y15" s="35"/>
      <c r="Z15" s="35"/>
    </row>
    <row r="16" spans="1:26" ht="25.5" hidden="1" customHeight="1" x14ac:dyDescent="0.25">
      <c r="A16" s="338">
        <v>4</v>
      </c>
      <c r="B16" s="286" t="s">
        <v>287</v>
      </c>
      <c r="C16" s="345" t="s">
        <v>288</v>
      </c>
      <c r="D16" s="20"/>
      <c r="E16" s="20"/>
      <c r="F16" s="20"/>
      <c r="G16" s="20"/>
      <c r="H16" s="20"/>
      <c r="I16" s="20"/>
      <c r="J16" s="20"/>
      <c r="K16" s="20"/>
      <c r="L16" s="20"/>
      <c r="M16" s="31"/>
      <c r="N16" s="20"/>
      <c r="O16" s="20"/>
      <c r="P16" s="20">
        <f>N16-O16</f>
        <v>0</v>
      </c>
      <c r="Q16" s="20"/>
      <c r="R16" s="20"/>
      <c r="S16" s="20"/>
      <c r="T16" s="20"/>
      <c r="U16" s="20"/>
      <c r="V16" s="278"/>
      <c r="W16" s="278"/>
      <c r="X16" s="278"/>
      <c r="Y16" s="278"/>
      <c r="Z16" s="278"/>
    </row>
    <row r="17" spans="1:26" ht="12.75" hidden="1" customHeight="1" x14ac:dyDescent="0.25">
      <c r="A17" s="340"/>
      <c r="B17" s="24" t="s">
        <v>281</v>
      </c>
      <c r="C17" s="347"/>
      <c r="D17" s="20">
        <v>57305</v>
      </c>
      <c r="E17" s="20"/>
      <c r="F17" s="20"/>
      <c r="G17" s="20"/>
      <c r="H17" s="20"/>
      <c r="I17" s="20"/>
      <c r="J17" s="20"/>
      <c r="K17" s="20"/>
      <c r="L17" s="20"/>
      <c r="M17" s="32"/>
      <c r="N17" s="20">
        <f>SUM(N16:N16)</f>
        <v>0</v>
      </c>
      <c r="O17" s="20">
        <f>SUM(O16:O16)</f>
        <v>0</v>
      </c>
      <c r="P17" s="20">
        <f>SUM(P16:P16)</f>
        <v>0</v>
      </c>
      <c r="Q17" s="20"/>
      <c r="R17" s="20"/>
      <c r="S17" s="20"/>
      <c r="T17" s="20" t="e">
        <f>#REF!-O17</f>
        <v>#REF!</v>
      </c>
      <c r="U17" s="20"/>
      <c r="V17" s="35"/>
      <c r="W17" s="35"/>
      <c r="X17" s="35"/>
      <c r="Y17" s="35"/>
      <c r="Z17" s="35"/>
    </row>
    <row r="18" spans="1:26" ht="38.25" hidden="1" customHeight="1" x14ac:dyDescent="0.25">
      <c r="A18" s="340"/>
      <c r="B18" s="24" t="s">
        <v>289</v>
      </c>
      <c r="C18" s="347"/>
      <c r="D18" s="282">
        <v>1569.0534</v>
      </c>
      <c r="E18" s="282"/>
      <c r="F18" s="20"/>
      <c r="G18" s="20"/>
      <c r="H18" s="20"/>
      <c r="I18" s="20"/>
      <c r="J18" s="20"/>
      <c r="K18" s="20"/>
      <c r="L18" s="20"/>
      <c r="M18" s="31"/>
      <c r="N18" s="20"/>
      <c r="O18" s="20"/>
      <c r="P18" s="20">
        <f>N18-O18</f>
        <v>0</v>
      </c>
      <c r="Q18" s="20"/>
      <c r="R18" s="20"/>
      <c r="S18" s="20"/>
      <c r="T18" s="20"/>
      <c r="U18" s="20"/>
      <c r="V18" s="278"/>
      <c r="W18" s="278"/>
      <c r="X18" s="278"/>
      <c r="Y18" s="278"/>
      <c r="Z18" s="278"/>
    </row>
    <row r="19" spans="1:26" ht="12.75" hidden="1" customHeight="1" x14ac:dyDescent="0.25">
      <c r="A19" s="340"/>
      <c r="B19" s="24" t="s">
        <v>290</v>
      </c>
      <c r="C19" s="347"/>
      <c r="D19" s="20">
        <v>454.7466</v>
      </c>
      <c r="E19" s="20"/>
      <c r="F19" s="20"/>
      <c r="G19" s="20"/>
      <c r="H19" s="20"/>
      <c r="I19" s="20"/>
      <c r="J19" s="20"/>
      <c r="K19" s="20"/>
      <c r="L19" s="20"/>
      <c r="M19" s="31"/>
      <c r="N19" s="20"/>
      <c r="O19" s="20"/>
      <c r="P19" s="20">
        <f>N19-O19</f>
        <v>0</v>
      </c>
      <c r="Q19" s="20"/>
      <c r="R19" s="20"/>
      <c r="S19" s="20"/>
      <c r="T19" s="20"/>
      <c r="U19" s="20"/>
      <c r="V19" s="278"/>
      <c r="W19" s="278"/>
      <c r="X19" s="278"/>
      <c r="Y19" s="278"/>
      <c r="Z19" s="278"/>
    </row>
    <row r="20" spans="1:26" ht="12.75" hidden="1" customHeight="1" x14ac:dyDescent="0.25">
      <c r="A20" s="340"/>
      <c r="B20" s="24" t="s">
        <v>281</v>
      </c>
      <c r="C20" s="347"/>
      <c r="D20" s="20">
        <f>+D18+D19</f>
        <v>2023.8</v>
      </c>
      <c r="E20" s="20"/>
      <c r="F20" s="20"/>
      <c r="G20" s="20"/>
      <c r="H20" s="20"/>
      <c r="I20" s="20"/>
      <c r="J20" s="20"/>
      <c r="K20" s="20"/>
      <c r="L20" s="20"/>
      <c r="M20" s="20"/>
      <c r="N20" s="20">
        <f>SUM(N18:N18)</f>
        <v>0</v>
      </c>
      <c r="O20" s="20">
        <f>SUM(O18:O18)</f>
        <v>0</v>
      </c>
      <c r="P20" s="20">
        <f>SUM(P18:P18)</f>
        <v>0</v>
      </c>
      <c r="Q20" s="20"/>
      <c r="R20" s="20"/>
      <c r="S20" s="20"/>
      <c r="T20" s="20" t="e">
        <f>#REF!-O20</f>
        <v>#REF!</v>
      </c>
      <c r="U20" s="20"/>
      <c r="V20" s="35"/>
      <c r="W20" s="35"/>
      <c r="X20" s="35"/>
      <c r="Y20" s="35"/>
      <c r="Z20" s="35"/>
    </row>
    <row r="21" spans="1:26" ht="12.75" hidden="1" customHeight="1" x14ac:dyDescent="0.25">
      <c r="A21" s="338">
        <v>5</v>
      </c>
      <c r="B21" s="286" t="s">
        <v>291</v>
      </c>
      <c r="C21" s="345"/>
      <c r="D21" s="20">
        <v>969.4</v>
      </c>
      <c r="E21" s="20"/>
      <c r="F21" s="20"/>
      <c r="G21" s="20"/>
      <c r="H21" s="20"/>
      <c r="I21" s="20"/>
      <c r="J21" s="20"/>
      <c r="K21" s="20"/>
      <c r="L21" s="20"/>
      <c r="M21" s="33"/>
      <c r="N21" s="20"/>
      <c r="O21" s="20"/>
      <c r="P21" s="20"/>
      <c r="Q21" s="20"/>
      <c r="R21" s="20"/>
      <c r="S21" s="20"/>
      <c r="T21" s="20"/>
      <c r="U21" s="20"/>
      <c r="V21" s="278"/>
      <c r="W21" s="278"/>
      <c r="X21" s="278"/>
      <c r="Y21" s="278"/>
      <c r="Z21" s="278"/>
    </row>
    <row r="22" spans="1:26" ht="12.75" hidden="1" customHeight="1" x14ac:dyDescent="0.25">
      <c r="A22" s="339"/>
      <c r="B22" s="286" t="s">
        <v>281</v>
      </c>
      <c r="C22" s="346"/>
      <c r="D22" s="20">
        <f>+SUM(D21:D21)</f>
        <v>969.4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78"/>
      <c r="W22" s="278"/>
      <c r="X22" s="278"/>
      <c r="Y22" s="278"/>
      <c r="Z22" s="278"/>
    </row>
    <row r="23" spans="1:26" ht="12.75" hidden="1" customHeight="1" x14ac:dyDescent="0.25">
      <c r="A23" s="338">
        <v>6</v>
      </c>
      <c r="B23" s="343" t="s">
        <v>292</v>
      </c>
      <c r="C23" s="345" t="s">
        <v>288</v>
      </c>
      <c r="D23" s="20">
        <v>5000</v>
      </c>
      <c r="E23" s="20"/>
      <c r="F23" s="20"/>
      <c r="G23" s="20"/>
      <c r="H23" s="20"/>
      <c r="I23" s="20"/>
      <c r="J23" s="20"/>
      <c r="K23" s="20"/>
      <c r="L23" s="20"/>
      <c r="M23" s="33"/>
      <c r="N23" s="20"/>
      <c r="O23" s="20"/>
      <c r="P23" s="20"/>
      <c r="Q23" s="20"/>
      <c r="R23" s="20"/>
      <c r="S23" s="20"/>
      <c r="T23" s="20"/>
      <c r="U23" s="20"/>
      <c r="V23" s="278"/>
      <c r="W23" s="278"/>
      <c r="X23" s="278"/>
      <c r="Y23" s="278"/>
      <c r="Z23" s="278"/>
    </row>
    <row r="24" spans="1:26" ht="12.75" hidden="1" customHeight="1" x14ac:dyDescent="0.25">
      <c r="A24" s="340"/>
      <c r="B24" s="344"/>
      <c r="C24" s="347"/>
      <c r="D24" s="20">
        <v>5000</v>
      </c>
      <c r="E24" s="20"/>
      <c r="F24" s="20"/>
      <c r="G24" s="20"/>
      <c r="H24" s="20"/>
      <c r="I24" s="20"/>
      <c r="J24" s="20"/>
      <c r="K24" s="20"/>
      <c r="L24" s="20"/>
      <c r="M24" s="33"/>
      <c r="N24" s="20"/>
      <c r="O24" s="20"/>
      <c r="P24" s="20"/>
      <c r="Q24" s="20"/>
      <c r="R24" s="20"/>
      <c r="S24" s="20"/>
      <c r="T24" s="20"/>
      <c r="U24" s="20"/>
      <c r="V24" s="278"/>
      <c r="W24" s="278"/>
      <c r="X24" s="278"/>
      <c r="Y24" s="278"/>
      <c r="Z24" s="278"/>
    </row>
    <row r="25" spans="1:26" ht="12.75" hidden="1" customHeight="1" x14ac:dyDescent="0.25">
      <c r="A25" s="339"/>
      <c r="B25" s="24" t="s">
        <v>281</v>
      </c>
      <c r="C25" s="346"/>
      <c r="D25" s="20">
        <v>10000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78"/>
      <c r="W25" s="278"/>
      <c r="X25" s="278"/>
      <c r="Y25" s="278"/>
      <c r="Z25" s="278"/>
    </row>
    <row r="26" spans="1:26" ht="93.75" hidden="1" x14ac:dyDescent="0.25">
      <c r="A26" s="341">
        <v>7</v>
      </c>
      <c r="B26" s="24" t="s">
        <v>293</v>
      </c>
      <c r="C26" s="25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78"/>
      <c r="W26" s="278"/>
      <c r="X26" s="278"/>
      <c r="Y26" s="278"/>
      <c r="Z26" s="278"/>
    </row>
    <row r="27" spans="1:26" hidden="1" x14ac:dyDescent="0.25">
      <c r="A27" s="342"/>
      <c r="B27" s="24" t="s">
        <v>281</v>
      </c>
      <c r="C27" s="25"/>
      <c r="D27" s="20">
        <v>76855.7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78"/>
      <c r="W27" s="278"/>
      <c r="X27" s="278"/>
      <c r="Y27" s="278"/>
      <c r="Z27" s="278"/>
    </row>
    <row r="28" spans="1:26" hidden="1" x14ac:dyDescent="0.25">
      <c r="A28" s="331" t="s">
        <v>294</v>
      </c>
      <c r="B28" s="332"/>
      <c r="C28" s="278"/>
      <c r="D28" s="20">
        <f>+D30+D32+D34+D36+D38+D40+D42+D44+D46+D48+D50+D52+D54+D56+D58+D60+D62</f>
        <v>977762.20000000019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78"/>
      <c r="W28" s="278"/>
      <c r="X28" s="278"/>
      <c r="Y28" s="278"/>
      <c r="Z28" s="278"/>
    </row>
    <row r="29" spans="1:26" ht="112.5" hidden="1" x14ac:dyDescent="0.25">
      <c r="A29" s="325">
        <v>1</v>
      </c>
      <c r="B29" s="26" t="s">
        <v>295</v>
      </c>
      <c r="C29" s="278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78"/>
      <c r="W29" s="278"/>
      <c r="X29" s="278"/>
      <c r="Y29" s="278"/>
      <c r="Z29" s="278"/>
    </row>
    <row r="30" spans="1:26" hidden="1" x14ac:dyDescent="0.25">
      <c r="A30" s="326"/>
      <c r="B30" s="24" t="s">
        <v>281</v>
      </c>
      <c r="C30" s="25"/>
      <c r="D30" s="20">
        <v>29700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78"/>
      <c r="W30" s="278"/>
      <c r="X30" s="278"/>
      <c r="Y30" s="278"/>
      <c r="Z30" s="278"/>
    </row>
    <row r="31" spans="1:26" ht="75" hidden="1" x14ac:dyDescent="0.25">
      <c r="A31" s="325">
        <v>2</v>
      </c>
      <c r="B31" s="27" t="s">
        <v>296</v>
      </c>
      <c r="C31" s="277" t="s">
        <v>297</v>
      </c>
      <c r="D31" s="20"/>
      <c r="E31" s="20"/>
      <c r="F31" s="20"/>
      <c r="G31" s="20"/>
      <c r="H31" s="20"/>
      <c r="I31" s="20"/>
      <c r="J31" s="20"/>
      <c r="K31" s="20"/>
      <c r="L31" s="20"/>
      <c r="M31" s="33"/>
      <c r="N31" s="20"/>
      <c r="O31" s="20"/>
      <c r="P31" s="20"/>
      <c r="Q31" s="20"/>
      <c r="R31" s="20"/>
      <c r="S31" s="20"/>
      <c r="T31" s="20"/>
      <c r="U31" s="20"/>
      <c r="V31" s="278"/>
      <c r="W31" s="278"/>
      <c r="X31" s="278"/>
      <c r="Y31" s="278"/>
      <c r="Z31" s="278"/>
    </row>
    <row r="32" spans="1:26" hidden="1" x14ac:dyDescent="0.25">
      <c r="A32" s="326"/>
      <c r="B32" s="26" t="s">
        <v>281</v>
      </c>
      <c r="C32" s="278"/>
      <c r="D32" s="20">
        <v>282734</v>
      </c>
      <c r="E32" s="20"/>
      <c r="F32" s="20"/>
      <c r="G32" s="20"/>
      <c r="H32" s="20"/>
      <c r="I32" s="20"/>
      <c r="J32" s="20"/>
      <c r="K32" s="20"/>
      <c r="L32" s="20"/>
      <c r="M32" s="20"/>
      <c r="N32" s="20">
        <f>SUM(N31:N31)</f>
        <v>0</v>
      </c>
      <c r="O32" s="20">
        <f>SUM(O31:O31)</f>
        <v>0</v>
      </c>
      <c r="P32" s="20">
        <f>SUM(P31:P31)</f>
        <v>0</v>
      </c>
      <c r="Q32" s="20"/>
      <c r="R32" s="20"/>
      <c r="S32" s="20"/>
      <c r="T32" s="20" t="e">
        <f>#REF!-O32</f>
        <v>#REF!</v>
      </c>
      <c r="U32" s="20"/>
      <c r="V32" s="35"/>
      <c r="W32" s="35"/>
      <c r="X32" s="35"/>
      <c r="Y32" s="35"/>
      <c r="Z32" s="35"/>
    </row>
    <row r="33" spans="1:26" ht="123" hidden="1" customHeight="1" x14ac:dyDescent="0.25">
      <c r="A33" s="325">
        <v>3</v>
      </c>
      <c r="B33" s="26" t="s">
        <v>298</v>
      </c>
      <c r="C33" s="278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78"/>
      <c r="W33" s="278"/>
      <c r="X33" s="278"/>
      <c r="Y33" s="278"/>
      <c r="Z33" s="278"/>
    </row>
    <row r="34" spans="1:26" hidden="1" x14ac:dyDescent="0.25">
      <c r="A34" s="326"/>
      <c r="B34" s="26" t="s">
        <v>281</v>
      </c>
      <c r="C34" s="278"/>
      <c r="D34" s="20">
        <v>358.8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78"/>
      <c r="W34" s="278"/>
      <c r="X34" s="278"/>
      <c r="Y34" s="278"/>
      <c r="Z34" s="278"/>
    </row>
    <row r="35" spans="1:26" ht="66.75" hidden="1" customHeight="1" x14ac:dyDescent="0.25">
      <c r="A35" s="325">
        <v>4</v>
      </c>
      <c r="B35" s="26" t="s">
        <v>299</v>
      </c>
      <c r="C35" s="278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78"/>
      <c r="W35" s="278"/>
      <c r="X35" s="278"/>
      <c r="Y35" s="278"/>
      <c r="Z35" s="278"/>
    </row>
    <row r="36" spans="1:26" hidden="1" x14ac:dyDescent="0.25">
      <c r="A36" s="326"/>
      <c r="B36" s="26" t="s">
        <v>281</v>
      </c>
      <c r="C36" s="278"/>
      <c r="D36" s="20">
        <v>14857.3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78"/>
      <c r="W36" s="278"/>
      <c r="X36" s="278"/>
      <c r="Y36" s="278"/>
      <c r="Z36" s="278"/>
    </row>
    <row r="37" spans="1:26" ht="36.75" hidden="1" customHeight="1" x14ac:dyDescent="0.25">
      <c r="A37" s="325">
        <v>5</v>
      </c>
      <c r="B37" s="26" t="s">
        <v>300</v>
      </c>
      <c r="C37" s="278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78"/>
      <c r="W37" s="278"/>
      <c r="X37" s="278"/>
      <c r="Y37" s="278"/>
      <c r="Z37" s="278"/>
    </row>
    <row r="38" spans="1:26" hidden="1" x14ac:dyDescent="0.25">
      <c r="A38" s="326"/>
      <c r="B38" s="26" t="s">
        <v>281</v>
      </c>
      <c r="C38" s="278"/>
      <c r="D38" s="20">
        <v>8635.2000000000007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78"/>
      <c r="W38" s="278"/>
      <c r="X38" s="278"/>
      <c r="Y38" s="278"/>
      <c r="Z38" s="278"/>
    </row>
    <row r="39" spans="1:26" ht="102.75" hidden="1" customHeight="1" x14ac:dyDescent="0.25">
      <c r="A39" s="325">
        <v>6</v>
      </c>
      <c r="B39" s="26" t="s">
        <v>301</v>
      </c>
      <c r="C39" s="278" t="s">
        <v>297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78"/>
      <c r="W39" s="278"/>
      <c r="X39" s="278"/>
      <c r="Y39" s="278"/>
      <c r="Z39" s="278"/>
    </row>
    <row r="40" spans="1:26" hidden="1" x14ac:dyDescent="0.25">
      <c r="A40" s="326"/>
      <c r="B40" s="26" t="s">
        <v>281</v>
      </c>
      <c r="C40" s="278"/>
      <c r="D40" s="20">
        <v>16755.7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78"/>
      <c r="W40" s="278"/>
      <c r="X40" s="278"/>
      <c r="Y40" s="278"/>
      <c r="Z40" s="278"/>
    </row>
    <row r="41" spans="1:26" ht="45" hidden="1" customHeight="1" x14ac:dyDescent="0.25">
      <c r="A41" s="325">
        <v>7</v>
      </c>
      <c r="B41" s="26" t="s">
        <v>302</v>
      </c>
      <c r="C41" s="278" t="s">
        <v>297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78"/>
      <c r="W41" s="278"/>
      <c r="X41" s="278"/>
      <c r="Y41" s="278"/>
      <c r="Z41" s="278"/>
    </row>
    <row r="42" spans="1:26" hidden="1" x14ac:dyDescent="0.25">
      <c r="A42" s="326"/>
      <c r="B42" s="26" t="s">
        <v>281</v>
      </c>
      <c r="C42" s="278"/>
      <c r="D42" s="20">
        <v>148500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78"/>
      <c r="W42" s="278"/>
      <c r="X42" s="278"/>
      <c r="Y42" s="278"/>
      <c r="Z42" s="278"/>
    </row>
    <row r="43" spans="1:26" ht="86.25" hidden="1" customHeight="1" x14ac:dyDescent="0.25">
      <c r="A43" s="325">
        <v>8</v>
      </c>
      <c r="B43" s="26" t="s">
        <v>303</v>
      </c>
      <c r="C43" s="278" t="s">
        <v>297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78"/>
      <c r="W43" s="278"/>
      <c r="X43" s="278"/>
      <c r="Y43" s="278"/>
      <c r="Z43" s="278"/>
    </row>
    <row r="44" spans="1:26" hidden="1" x14ac:dyDescent="0.25">
      <c r="A44" s="326"/>
      <c r="B44" s="26" t="s">
        <v>281</v>
      </c>
      <c r="C44" s="278"/>
      <c r="D44" s="20">
        <v>61986.8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78"/>
      <c r="W44" s="278"/>
      <c r="X44" s="278"/>
      <c r="Y44" s="278"/>
      <c r="Z44" s="278"/>
    </row>
    <row r="45" spans="1:26" ht="78.75" hidden="1" customHeight="1" x14ac:dyDescent="0.25">
      <c r="A45" s="325">
        <v>9</v>
      </c>
      <c r="B45" s="26" t="s">
        <v>304</v>
      </c>
      <c r="C45" s="278" t="s">
        <v>297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78"/>
      <c r="W45" s="278"/>
      <c r="X45" s="278"/>
      <c r="Y45" s="278"/>
      <c r="Z45" s="278"/>
    </row>
    <row r="46" spans="1:26" hidden="1" x14ac:dyDescent="0.25">
      <c r="A46" s="326"/>
      <c r="B46" s="26" t="s">
        <v>281</v>
      </c>
      <c r="C46" s="278"/>
      <c r="D46" s="20">
        <v>147832.79999999999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78"/>
      <c r="W46" s="278"/>
      <c r="X46" s="278"/>
      <c r="Y46" s="278"/>
      <c r="Z46" s="278"/>
    </row>
    <row r="47" spans="1:26" ht="50.25" hidden="1" customHeight="1" x14ac:dyDescent="0.25">
      <c r="A47" s="325">
        <v>10</v>
      </c>
      <c r="B47" s="26" t="s">
        <v>305</v>
      </c>
      <c r="C47" s="278" t="s">
        <v>297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78"/>
      <c r="W47" s="278"/>
      <c r="X47" s="278"/>
      <c r="Y47" s="278"/>
      <c r="Z47" s="278"/>
    </row>
    <row r="48" spans="1:26" hidden="1" x14ac:dyDescent="0.25">
      <c r="A48" s="326"/>
      <c r="B48" s="26" t="s">
        <v>281</v>
      </c>
      <c r="C48" s="278"/>
      <c r="D48" s="20">
        <v>40880.800000000003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78"/>
      <c r="W48" s="278"/>
      <c r="X48" s="278"/>
      <c r="Y48" s="278"/>
      <c r="Z48" s="278"/>
    </row>
    <row r="49" spans="1:26" ht="58.5" hidden="1" customHeight="1" x14ac:dyDescent="0.25">
      <c r="A49" s="325">
        <v>11</v>
      </c>
      <c r="B49" s="26" t="s">
        <v>306</v>
      </c>
      <c r="C49" s="278" t="s">
        <v>297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78"/>
      <c r="W49" s="278"/>
      <c r="X49" s="278"/>
      <c r="Y49" s="278"/>
      <c r="Z49" s="278"/>
    </row>
    <row r="50" spans="1:26" hidden="1" x14ac:dyDescent="0.25">
      <c r="A50" s="326"/>
      <c r="B50" s="26" t="s">
        <v>281</v>
      </c>
      <c r="C50" s="278"/>
      <c r="D50" s="20">
        <v>133908.9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78"/>
      <c r="W50" s="278"/>
      <c r="X50" s="278"/>
      <c r="Y50" s="278"/>
      <c r="Z50" s="278"/>
    </row>
    <row r="51" spans="1:26" ht="91.5" hidden="1" customHeight="1" x14ac:dyDescent="0.25">
      <c r="A51" s="325">
        <v>12</v>
      </c>
      <c r="B51" s="26" t="s">
        <v>307</v>
      </c>
      <c r="C51" s="278" t="s">
        <v>308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78"/>
      <c r="W51" s="278"/>
      <c r="X51" s="278"/>
      <c r="Y51" s="278"/>
      <c r="Z51" s="278"/>
    </row>
    <row r="52" spans="1:26" hidden="1" x14ac:dyDescent="0.25">
      <c r="A52" s="326"/>
      <c r="B52" s="26" t="s">
        <v>281</v>
      </c>
      <c r="C52" s="278"/>
      <c r="D52" s="20">
        <v>43.4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78"/>
      <c r="W52" s="278"/>
      <c r="X52" s="278"/>
      <c r="Y52" s="278"/>
      <c r="Z52" s="278"/>
    </row>
    <row r="53" spans="1:26" ht="95.25" hidden="1" customHeight="1" x14ac:dyDescent="0.25">
      <c r="A53" s="325">
        <v>13</v>
      </c>
      <c r="B53" s="26" t="s">
        <v>309</v>
      </c>
      <c r="C53" s="278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78"/>
      <c r="W53" s="278"/>
      <c r="X53" s="278"/>
      <c r="Y53" s="278"/>
      <c r="Z53" s="278"/>
    </row>
    <row r="54" spans="1:26" hidden="1" x14ac:dyDescent="0.25">
      <c r="A54" s="326"/>
      <c r="B54" s="26" t="s">
        <v>281</v>
      </c>
      <c r="C54" s="278"/>
      <c r="D54" s="20">
        <v>65275.5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78"/>
      <c r="W54" s="278"/>
      <c r="X54" s="278"/>
      <c r="Y54" s="278"/>
      <c r="Z54" s="278"/>
    </row>
    <row r="55" spans="1:26" ht="80.25" hidden="1" customHeight="1" x14ac:dyDescent="0.25">
      <c r="A55" s="325">
        <v>14</v>
      </c>
      <c r="B55" s="26" t="s">
        <v>310</v>
      </c>
      <c r="C55" s="278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78"/>
      <c r="W55" s="278"/>
      <c r="X55" s="278"/>
      <c r="Y55" s="278"/>
      <c r="Z55" s="278"/>
    </row>
    <row r="56" spans="1:26" hidden="1" x14ac:dyDescent="0.25">
      <c r="A56" s="326"/>
      <c r="B56" s="26" t="s">
        <v>281</v>
      </c>
      <c r="C56" s="278"/>
      <c r="D56" s="20">
        <v>4020</v>
      </c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78"/>
      <c r="W56" s="278"/>
      <c r="X56" s="278"/>
      <c r="Y56" s="278"/>
      <c r="Z56" s="278"/>
    </row>
    <row r="57" spans="1:26" ht="84" hidden="1" customHeight="1" x14ac:dyDescent="0.25">
      <c r="A57" s="325">
        <v>15</v>
      </c>
      <c r="B57" s="26" t="s">
        <v>311</v>
      </c>
      <c r="C57" s="278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78"/>
      <c r="W57" s="278"/>
      <c r="X57" s="278"/>
      <c r="Y57" s="278"/>
      <c r="Z57" s="278"/>
    </row>
    <row r="58" spans="1:26" hidden="1" x14ac:dyDescent="0.25">
      <c r="A58" s="326"/>
      <c r="B58" s="26" t="s">
        <v>281</v>
      </c>
      <c r="C58" s="278"/>
      <c r="D58" s="20">
        <v>7058.8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78"/>
      <c r="W58" s="278"/>
      <c r="X58" s="278"/>
      <c r="Y58" s="278"/>
      <c r="Z58" s="278"/>
    </row>
    <row r="59" spans="1:26" ht="93.75" hidden="1" x14ac:dyDescent="0.25">
      <c r="A59" s="278">
        <v>16</v>
      </c>
      <c r="B59" s="26" t="s">
        <v>312</v>
      </c>
      <c r="C59" s="278" t="s">
        <v>308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78"/>
      <c r="W59" s="278"/>
      <c r="X59" s="278"/>
      <c r="Y59" s="278"/>
      <c r="Z59" s="278"/>
    </row>
    <row r="60" spans="1:26" hidden="1" x14ac:dyDescent="0.25">
      <c r="A60" s="278"/>
      <c r="B60" s="26" t="s">
        <v>281</v>
      </c>
      <c r="C60" s="278"/>
      <c r="D60" s="20">
        <v>2819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78"/>
      <c r="W60" s="278"/>
      <c r="X60" s="278"/>
      <c r="Y60" s="278"/>
      <c r="Z60" s="278"/>
    </row>
    <row r="61" spans="1:26" ht="153.75" hidden="1" customHeight="1" x14ac:dyDescent="0.25">
      <c r="A61" s="327">
        <v>17</v>
      </c>
      <c r="B61" s="26" t="s">
        <v>313</v>
      </c>
      <c r="C61" s="278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78"/>
      <c r="W61" s="278"/>
      <c r="X61" s="278"/>
      <c r="Y61" s="278"/>
      <c r="Z61" s="278"/>
    </row>
    <row r="62" spans="1:26" hidden="1" x14ac:dyDescent="0.25">
      <c r="A62" s="327"/>
      <c r="B62" s="26" t="s">
        <v>281</v>
      </c>
      <c r="C62" s="278"/>
      <c r="D62" s="20">
        <v>12395.2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78"/>
      <c r="W62" s="278"/>
      <c r="X62" s="278"/>
      <c r="Y62" s="278"/>
      <c r="Z62" s="278"/>
    </row>
    <row r="63" spans="1:26" hidden="1" x14ac:dyDescent="0.25">
      <c r="A63" s="331" t="s">
        <v>314</v>
      </c>
      <c r="B63" s="332"/>
      <c r="C63" s="278"/>
      <c r="D63" s="20">
        <f>+D65+D67+D69+D71+D73+D75+D77+D79+D81+D83+D85+D87+D89+D91</f>
        <v>1458855.7000000002</v>
      </c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78"/>
      <c r="W63" s="278"/>
      <c r="X63" s="278"/>
      <c r="Y63" s="278"/>
      <c r="Z63" s="278"/>
    </row>
    <row r="64" spans="1:26" ht="93.75" hidden="1" x14ac:dyDescent="0.25">
      <c r="A64" s="325">
        <v>1</v>
      </c>
      <c r="B64" s="26" t="s">
        <v>315</v>
      </c>
      <c r="C64" s="27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78"/>
      <c r="W64" s="278"/>
      <c r="X64" s="278"/>
      <c r="Y64" s="278"/>
      <c r="Z64" s="278"/>
    </row>
    <row r="65" spans="1:26" hidden="1" x14ac:dyDescent="0.25">
      <c r="A65" s="326"/>
      <c r="B65" s="26" t="s">
        <v>281</v>
      </c>
      <c r="C65" s="278"/>
      <c r="D65" s="20">
        <v>28021.4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78"/>
      <c r="W65" s="278"/>
      <c r="X65" s="278"/>
      <c r="Y65" s="278"/>
      <c r="Z65" s="278"/>
    </row>
    <row r="66" spans="1:26" ht="93.75" hidden="1" x14ac:dyDescent="0.25">
      <c r="A66" s="278">
        <v>2</v>
      </c>
      <c r="B66" s="26" t="s">
        <v>316</v>
      </c>
      <c r="C66" s="278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78"/>
      <c r="W66" s="278"/>
      <c r="X66" s="278"/>
      <c r="Y66" s="278"/>
      <c r="Z66" s="278"/>
    </row>
    <row r="67" spans="1:26" hidden="1" x14ac:dyDescent="0.25">
      <c r="A67" s="278"/>
      <c r="B67" s="26" t="s">
        <v>281</v>
      </c>
      <c r="C67" s="278"/>
      <c r="D67" s="20">
        <v>22770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78"/>
      <c r="W67" s="278"/>
      <c r="X67" s="278"/>
      <c r="Y67" s="278"/>
      <c r="Z67" s="278"/>
    </row>
    <row r="68" spans="1:26" ht="131.25" hidden="1" x14ac:dyDescent="0.25">
      <c r="A68" s="278">
        <v>3</v>
      </c>
      <c r="B68" s="26" t="s">
        <v>317</v>
      </c>
      <c r="C68" s="278" t="s">
        <v>318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78"/>
      <c r="W68" s="278"/>
      <c r="X68" s="278"/>
      <c r="Y68" s="278"/>
      <c r="Z68" s="278"/>
    </row>
    <row r="69" spans="1:26" hidden="1" x14ac:dyDescent="0.25">
      <c r="A69" s="278"/>
      <c r="B69" s="26" t="s">
        <v>281</v>
      </c>
      <c r="C69" s="278"/>
      <c r="D69" s="20">
        <v>46447.3</v>
      </c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78"/>
      <c r="W69" s="278"/>
      <c r="X69" s="278"/>
      <c r="Y69" s="278"/>
      <c r="Z69" s="278"/>
    </row>
    <row r="70" spans="1:26" ht="93.75" hidden="1" x14ac:dyDescent="0.25">
      <c r="A70" s="278">
        <v>4</v>
      </c>
      <c r="B70" s="26" t="s">
        <v>319</v>
      </c>
      <c r="C70" s="278" t="s">
        <v>318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78"/>
      <c r="W70" s="278"/>
      <c r="X70" s="278"/>
      <c r="Y70" s="278"/>
      <c r="Z70" s="278"/>
    </row>
    <row r="71" spans="1:26" hidden="1" x14ac:dyDescent="0.25">
      <c r="A71" s="278"/>
      <c r="B71" s="26" t="s">
        <v>281</v>
      </c>
      <c r="C71" s="278"/>
      <c r="D71" s="20">
        <v>7736.9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78"/>
      <c r="W71" s="278"/>
      <c r="X71" s="278"/>
      <c r="Y71" s="278"/>
      <c r="Z71" s="278"/>
    </row>
    <row r="72" spans="1:26" ht="43.5" hidden="1" customHeight="1" x14ac:dyDescent="0.25">
      <c r="A72" s="325">
        <v>5</v>
      </c>
      <c r="B72" s="26" t="s">
        <v>320</v>
      </c>
      <c r="C72" s="278" t="s">
        <v>321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78"/>
      <c r="W72" s="278"/>
      <c r="X72" s="278"/>
      <c r="Y72" s="278"/>
      <c r="Z72" s="278"/>
    </row>
    <row r="73" spans="1:26" hidden="1" x14ac:dyDescent="0.25">
      <c r="A73" s="326"/>
      <c r="B73" s="26" t="s">
        <v>281</v>
      </c>
      <c r="C73" s="278"/>
      <c r="D73" s="20">
        <v>395628.5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78"/>
      <c r="W73" s="278"/>
      <c r="X73" s="278"/>
      <c r="Y73" s="278"/>
      <c r="Z73" s="278"/>
    </row>
    <row r="74" spans="1:26" ht="75" hidden="1" x14ac:dyDescent="0.25">
      <c r="A74" s="278">
        <v>6</v>
      </c>
      <c r="B74" s="26" t="s">
        <v>322</v>
      </c>
      <c r="C74" s="278" t="s">
        <v>318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78"/>
      <c r="W74" s="278"/>
      <c r="X74" s="278"/>
      <c r="Y74" s="278"/>
      <c r="Z74" s="278"/>
    </row>
    <row r="75" spans="1:26" hidden="1" x14ac:dyDescent="0.25">
      <c r="A75" s="278"/>
      <c r="B75" s="26" t="s">
        <v>281</v>
      </c>
      <c r="C75" s="278"/>
      <c r="D75" s="20">
        <v>36770.400000000001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78"/>
      <c r="W75" s="278"/>
      <c r="X75" s="278"/>
      <c r="Y75" s="278"/>
      <c r="Z75" s="278"/>
    </row>
    <row r="76" spans="1:26" ht="75" hidden="1" x14ac:dyDescent="0.25">
      <c r="A76" s="278">
        <v>7</v>
      </c>
      <c r="B76" s="26" t="s">
        <v>323</v>
      </c>
      <c r="C76" s="278" t="s">
        <v>318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78"/>
      <c r="W76" s="278"/>
      <c r="X76" s="278"/>
      <c r="Y76" s="278"/>
      <c r="Z76" s="278"/>
    </row>
    <row r="77" spans="1:26" hidden="1" x14ac:dyDescent="0.25">
      <c r="A77" s="278"/>
      <c r="B77" s="26" t="s">
        <v>281</v>
      </c>
      <c r="C77" s="278"/>
      <c r="D77" s="20">
        <v>216948.4</v>
      </c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78"/>
      <c r="W77" s="278"/>
      <c r="X77" s="278"/>
      <c r="Y77" s="278"/>
      <c r="Z77" s="278"/>
    </row>
    <row r="78" spans="1:26" ht="93.75" hidden="1" x14ac:dyDescent="0.25">
      <c r="A78" s="278">
        <v>8</v>
      </c>
      <c r="B78" s="26" t="s">
        <v>324</v>
      </c>
      <c r="C78" s="278" t="s">
        <v>308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78"/>
      <c r="W78" s="278"/>
      <c r="X78" s="278"/>
      <c r="Y78" s="278"/>
      <c r="Z78" s="278"/>
    </row>
    <row r="79" spans="1:26" hidden="1" x14ac:dyDescent="0.25">
      <c r="A79" s="278"/>
      <c r="B79" s="26" t="s">
        <v>281</v>
      </c>
      <c r="C79" s="278"/>
      <c r="D79" s="20">
        <v>402957.4</v>
      </c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78"/>
      <c r="W79" s="278"/>
      <c r="X79" s="278"/>
      <c r="Y79" s="278"/>
      <c r="Z79" s="278"/>
    </row>
    <row r="80" spans="1:26" ht="187.5" hidden="1" x14ac:dyDescent="0.25">
      <c r="A80" s="278">
        <v>9</v>
      </c>
      <c r="B80" s="26" t="s">
        <v>325</v>
      </c>
      <c r="C80" s="278" t="s">
        <v>308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78"/>
      <c r="W80" s="278"/>
      <c r="X80" s="278"/>
      <c r="Y80" s="278"/>
      <c r="Z80" s="278"/>
    </row>
    <row r="81" spans="1:26" hidden="1" x14ac:dyDescent="0.25">
      <c r="A81" s="278"/>
      <c r="B81" s="26" t="s">
        <v>281</v>
      </c>
      <c r="C81" s="278"/>
      <c r="D81" s="20">
        <v>5496.5</v>
      </c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78"/>
      <c r="W81" s="278"/>
      <c r="X81" s="278"/>
      <c r="Y81" s="278"/>
      <c r="Z81" s="278"/>
    </row>
    <row r="82" spans="1:26" ht="37.5" hidden="1" x14ac:dyDescent="0.25">
      <c r="A82" s="278">
        <v>10</v>
      </c>
      <c r="B82" s="26" t="s">
        <v>326</v>
      </c>
      <c r="C82" s="278" t="s">
        <v>318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78"/>
      <c r="W82" s="278"/>
      <c r="X82" s="278"/>
      <c r="Y82" s="278"/>
      <c r="Z82" s="278"/>
    </row>
    <row r="83" spans="1:26" hidden="1" x14ac:dyDescent="0.25">
      <c r="A83" s="278"/>
      <c r="B83" s="26" t="s">
        <v>281</v>
      </c>
      <c r="C83" s="278"/>
      <c r="D83" s="20">
        <v>72622.3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78"/>
      <c r="W83" s="278"/>
      <c r="X83" s="278"/>
      <c r="Y83" s="278"/>
      <c r="Z83" s="278"/>
    </row>
    <row r="84" spans="1:26" ht="37.5" hidden="1" x14ac:dyDescent="0.25">
      <c r="A84" s="278">
        <v>11</v>
      </c>
      <c r="B84" s="26" t="s">
        <v>327</v>
      </c>
      <c r="C84" s="278" t="s">
        <v>318</v>
      </c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78"/>
      <c r="W84" s="278"/>
      <c r="X84" s="278"/>
      <c r="Y84" s="278"/>
      <c r="Z84" s="278"/>
    </row>
    <row r="85" spans="1:26" hidden="1" x14ac:dyDescent="0.25">
      <c r="A85" s="278"/>
      <c r="B85" s="26" t="s">
        <v>281</v>
      </c>
      <c r="C85" s="278"/>
      <c r="D85" s="20">
        <v>16764.599999999999</v>
      </c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78"/>
      <c r="W85" s="278"/>
      <c r="X85" s="278"/>
      <c r="Y85" s="278"/>
      <c r="Z85" s="278"/>
    </row>
    <row r="86" spans="1:26" ht="75" hidden="1" x14ac:dyDescent="0.25">
      <c r="A86" s="278">
        <v>12</v>
      </c>
      <c r="B86" s="26" t="s">
        <v>328</v>
      </c>
      <c r="C86" s="278" t="s">
        <v>318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78"/>
      <c r="W86" s="278"/>
      <c r="X86" s="278"/>
      <c r="Y86" s="278"/>
      <c r="Z86" s="278"/>
    </row>
    <row r="87" spans="1:26" hidden="1" x14ac:dyDescent="0.25">
      <c r="A87" s="278"/>
      <c r="B87" s="26" t="s">
        <v>281</v>
      </c>
      <c r="C87" s="278"/>
      <c r="D87" s="20">
        <v>14389.5</v>
      </c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78"/>
      <c r="W87" s="278"/>
      <c r="X87" s="278"/>
      <c r="Y87" s="278"/>
      <c r="Z87" s="278"/>
    </row>
    <row r="88" spans="1:26" ht="75" hidden="1" x14ac:dyDescent="0.25">
      <c r="A88" s="278">
        <v>13</v>
      </c>
      <c r="B88" s="26" t="s">
        <v>329</v>
      </c>
      <c r="C88" s="278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78"/>
      <c r="W88" s="278"/>
      <c r="X88" s="278"/>
      <c r="Y88" s="278"/>
      <c r="Z88" s="278"/>
    </row>
    <row r="89" spans="1:26" hidden="1" x14ac:dyDescent="0.25">
      <c r="A89" s="278"/>
      <c r="B89" s="26" t="s">
        <v>281</v>
      </c>
      <c r="C89" s="278"/>
      <c r="D89" s="20">
        <v>191637.5</v>
      </c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78"/>
      <c r="W89" s="278"/>
      <c r="X89" s="278"/>
      <c r="Y89" s="278"/>
      <c r="Z89" s="278"/>
    </row>
    <row r="90" spans="1:26" ht="112.5" hidden="1" x14ac:dyDescent="0.25">
      <c r="A90" s="278">
        <v>14</v>
      </c>
      <c r="B90" s="26" t="s">
        <v>330</v>
      </c>
      <c r="C90" s="278" t="s">
        <v>308</v>
      </c>
      <c r="D90" s="20"/>
      <c r="E90" s="23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78"/>
      <c r="W90" s="278"/>
      <c r="X90" s="278"/>
      <c r="Y90" s="278"/>
      <c r="Z90" s="278"/>
    </row>
    <row r="91" spans="1:26" hidden="1" x14ac:dyDescent="0.25">
      <c r="A91" s="280"/>
      <c r="B91" s="26" t="s">
        <v>281</v>
      </c>
      <c r="C91" s="278"/>
      <c r="D91" s="20">
        <v>665</v>
      </c>
      <c r="E91" s="23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78"/>
      <c r="W91" s="278"/>
      <c r="X91" s="278"/>
      <c r="Y91" s="278"/>
      <c r="Z91" s="278"/>
    </row>
    <row r="92" spans="1:26" s="279" customFormat="1" ht="33" customHeight="1" x14ac:dyDescent="0.25">
      <c r="A92" s="300"/>
      <c r="B92" s="301" t="s">
        <v>331</v>
      </c>
      <c r="C92" s="302"/>
      <c r="D92" s="303">
        <f>D93</f>
        <v>299383.78000000003</v>
      </c>
      <c r="E92" s="303">
        <f t="shared" ref="E92:Y92" si="0">E93</f>
        <v>0</v>
      </c>
      <c r="F92" s="303">
        <f t="shared" si="0"/>
        <v>0</v>
      </c>
      <c r="G92" s="303">
        <f t="shared" si="0"/>
        <v>0</v>
      </c>
      <c r="H92" s="303">
        <f t="shared" si="0"/>
        <v>0</v>
      </c>
      <c r="I92" s="303">
        <f t="shared" si="0"/>
        <v>0</v>
      </c>
      <c r="J92" s="303">
        <f t="shared" si="0"/>
        <v>0</v>
      </c>
      <c r="K92" s="303">
        <f t="shared" si="0"/>
        <v>0</v>
      </c>
      <c r="L92" s="303">
        <f t="shared" si="0"/>
        <v>0</v>
      </c>
      <c r="M92" s="303">
        <f t="shared" si="0"/>
        <v>0</v>
      </c>
      <c r="N92" s="303">
        <f t="shared" si="0"/>
        <v>0</v>
      </c>
      <c r="O92" s="303">
        <f t="shared" si="0"/>
        <v>0</v>
      </c>
      <c r="P92" s="303">
        <f t="shared" si="0"/>
        <v>0</v>
      </c>
      <c r="Q92" s="303">
        <f t="shared" si="0"/>
        <v>0</v>
      </c>
      <c r="R92" s="303">
        <f t="shared" si="0"/>
        <v>0</v>
      </c>
      <c r="S92" s="303">
        <f t="shared" si="0"/>
        <v>0</v>
      </c>
      <c r="T92" s="303">
        <f t="shared" si="0"/>
        <v>0</v>
      </c>
      <c r="U92" s="303">
        <f t="shared" si="0"/>
        <v>299383.78000000003</v>
      </c>
      <c r="V92" s="303">
        <f t="shared" si="0"/>
        <v>299383.78000000003</v>
      </c>
      <c r="W92" s="303">
        <f t="shared" si="0"/>
        <v>0</v>
      </c>
      <c r="X92" s="303">
        <f t="shared" si="0"/>
        <v>0</v>
      </c>
      <c r="Y92" s="303">
        <f t="shared" si="0"/>
        <v>100</v>
      </c>
      <c r="Z92" s="303">
        <f>V92/U92*100</f>
        <v>100</v>
      </c>
    </row>
    <row r="93" spans="1:26" s="3" customFormat="1" ht="83.25" customHeight="1" x14ac:dyDescent="0.25">
      <c r="A93" s="50"/>
      <c r="B93" s="51" t="s">
        <v>402</v>
      </c>
      <c r="C93" s="50"/>
      <c r="D93" s="53">
        <v>299383.78000000003</v>
      </c>
      <c r="E93" s="53"/>
      <c r="F93" s="53"/>
      <c r="G93" s="53"/>
      <c r="H93" s="53"/>
      <c r="I93" s="53"/>
      <c r="J93" s="53"/>
      <c r="K93" s="53"/>
      <c r="L93" s="53"/>
      <c r="M93" s="63"/>
      <c r="N93" s="53"/>
      <c r="O93" s="53"/>
      <c r="P93" s="53"/>
      <c r="Q93" s="53"/>
      <c r="R93" s="53"/>
      <c r="S93" s="53"/>
      <c r="T93" s="53"/>
      <c r="U93" s="53">
        <v>299383.78000000003</v>
      </c>
      <c r="V93" s="53">
        <v>299383.78000000003</v>
      </c>
      <c r="W93" s="53">
        <f t="shared" ref="W93" si="1">D93-V93</f>
        <v>0</v>
      </c>
      <c r="X93" s="53">
        <f t="shared" ref="X93:X146" si="2">U93-V93</f>
        <v>0</v>
      </c>
      <c r="Y93" s="65">
        <f t="shared" ref="Y93:Y149" si="3">V93/D93*100</f>
        <v>100</v>
      </c>
      <c r="Z93" s="65">
        <f t="shared" ref="Z93:Z144" si="4">V93/U93*100</f>
        <v>100</v>
      </c>
    </row>
    <row r="94" spans="1:26" ht="22.5" hidden="1" customHeight="1" x14ac:dyDescent="0.25">
      <c r="A94" s="327" t="s">
        <v>352</v>
      </c>
      <c r="B94" s="327"/>
      <c r="C94" s="278"/>
      <c r="D94" s="20">
        <f>+D96+D98+D100</f>
        <v>300527.3</v>
      </c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78"/>
      <c r="W94" s="278"/>
      <c r="X94" s="53">
        <f t="shared" si="2"/>
        <v>0</v>
      </c>
      <c r="Y94" s="65">
        <f t="shared" si="3"/>
        <v>0</v>
      </c>
      <c r="Z94" s="65" t="e">
        <f t="shared" si="4"/>
        <v>#DIV/0!</v>
      </c>
    </row>
    <row r="95" spans="1:26" ht="37.5" hidden="1" x14ac:dyDescent="0.25">
      <c r="A95" s="278">
        <v>1</v>
      </c>
      <c r="B95" s="26" t="s">
        <v>353</v>
      </c>
      <c r="C95" s="278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78"/>
      <c r="W95" s="278"/>
      <c r="X95" s="53">
        <f t="shared" si="2"/>
        <v>0</v>
      </c>
      <c r="Y95" s="65" t="e">
        <f t="shared" si="3"/>
        <v>#DIV/0!</v>
      </c>
      <c r="Z95" s="65" t="e">
        <f t="shared" si="4"/>
        <v>#DIV/0!</v>
      </c>
    </row>
    <row r="96" spans="1:26" ht="20.25" hidden="1" x14ac:dyDescent="0.25">
      <c r="A96" s="278"/>
      <c r="B96" s="26" t="s">
        <v>281</v>
      </c>
      <c r="C96" s="278"/>
      <c r="D96" s="20">
        <v>53326.9</v>
      </c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78"/>
      <c r="W96" s="278"/>
      <c r="X96" s="53">
        <f t="shared" si="2"/>
        <v>0</v>
      </c>
      <c r="Y96" s="65">
        <f t="shared" si="3"/>
        <v>0</v>
      </c>
      <c r="Z96" s="65" t="e">
        <f t="shared" si="4"/>
        <v>#DIV/0!</v>
      </c>
    </row>
    <row r="97" spans="1:26" ht="56.25" hidden="1" x14ac:dyDescent="0.25">
      <c r="A97" s="278">
        <v>2</v>
      </c>
      <c r="B97" s="26" t="s">
        <v>354</v>
      </c>
      <c r="C97" s="278" t="s">
        <v>355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78"/>
      <c r="W97" s="278"/>
      <c r="X97" s="53">
        <f t="shared" si="2"/>
        <v>0</v>
      </c>
      <c r="Y97" s="65" t="e">
        <f t="shared" si="3"/>
        <v>#DIV/0!</v>
      </c>
      <c r="Z97" s="65" t="e">
        <f t="shared" si="4"/>
        <v>#DIV/0!</v>
      </c>
    </row>
    <row r="98" spans="1:26" ht="20.25" hidden="1" x14ac:dyDescent="0.25">
      <c r="A98" s="278"/>
      <c r="B98" s="26" t="s">
        <v>281</v>
      </c>
      <c r="C98" s="278"/>
      <c r="D98" s="20">
        <v>89988.4</v>
      </c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78"/>
      <c r="W98" s="278"/>
      <c r="X98" s="53">
        <f t="shared" si="2"/>
        <v>0</v>
      </c>
      <c r="Y98" s="65">
        <f t="shared" si="3"/>
        <v>0</v>
      </c>
      <c r="Z98" s="65" t="e">
        <f t="shared" si="4"/>
        <v>#DIV/0!</v>
      </c>
    </row>
    <row r="99" spans="1:26" ht="37.5" hidden="1" x14ac:dyDescent="0.25">
      <c r="A99" s="278">
        <v>3</v>
      </c>
      <c r="B99" s="26" t="s">
        <v>356</v>
      </c>
      <c r="C99" s="278" t="s">
        <v>357</v>
      </c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78"/>
      <c r="W99" s="278"/>
      <c r="X99" s="53">
        <f t="shared" si="2"/>
        <v>0</v>
      </c>
      <c r="Y99" s="65" t="e">
        <f t="shared" si="3"/>
        <v>#DIV/0!</v>
      </c>
      <c r="Z99" s="65" t="e">
        <f t="shared" si="4"/>
        <v>#DIV/0!</v>
      </c>
    </row>
    <row r="100" spans="1:26" ht="20.25" hidden="1" x14ac:dyDescent="0.25">
      <c r="A100" s="278"/>
      <c r="B100" s="26" t="s">
        <v>281</v>
      </c>
      <c r="C100" s="278"/>
      <c r="D100" s="20">
        <v>157212</v>
      </c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78"/>
      <c r="W100" s="278"/>
      <c r="X100" s="53">
        <f t="shared" si="2"/>
        <v>0</v>
      </c>
      <c r="Y100" s="65">
        <f t="shared" si="3"/>
        <v>0</v>
      </c>
      <c r="Z100" s="65" t="e">
        <f t="shared" si="4"/>
        <v>#DIV/0!</v>
      </c>
    </row>
    <row r="101" spans="1:26" ht="22.5" hidden="1" customHeight="1" x14ac:dyDescent="0.25">
      <c r="A101" s="327" t="s">
        <v>358</v>
      </c>
      <c r="B101" s="327"/>
      <c r="C101" s="278"/>
      <c r="D101" s="20">
        <f>+D103+D105+D107+D109</f>
        <v>134819.70000000001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78"/>
      <c r="W101" s="278"/>
      <c r="X101" s="53">
        <f t="shared" si="2"/>
        <v>0</v>
      </c>
      <c r="Y101" s="65">
        <f t="shared" si="3"/>
        <v>0</v>
      </c>
      <c r="Z101" s="65" t="e">
        <f t="shared" si="4"/>
        <v>#DIV/0!</v>
      </c>
    </row>
    <row r="102" spans="1:26" ht="56.25" hidden="1" x14ac:dyDescent="0.25">
      <c r="A102" s="278">
        <v>1</v>
      </c>
      <c r="B102" s="26" t="s">
        <v>359</v>
      </c>
      <c r="C102" s="278" t="s">
        <v>308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78"/>
      <c r="W102" s="278"/>
      <c r="X102" s="53">
        <f t="shared" si="2"/>
        <v>0</v>
      </c>
      <c r="Y102" s="65" t="e">
        <f t="shared" si="3"/>
        <v>#DIV/0!</v>
      </c>
      <c r="Z102" s="65" t="e">
        <f t="shared" si="4"/>
        <v>#DIV/0!</v>
      </c>
    </row>
    <row r="103" spans="1:26" ht="20.25" hidden="1" x14ac:dyDescent="0.25">
      <c r="A103" s="278"/>
      <c r="B103" s="26" t="s">
        <v>281</v>
      </c>
      <c r="C103" s="278"/>
      <c r="D103" s="20">
        <v>11258.2</v>
      </c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78"/>
      <c r="W103" s="278"/>
      <c r="X103" s="53">
        <f t="shared" si="2"/>
        <v>0</v>
      </c>
      <c r="Y103" s="65">
        <f t="shared" si="3"/>
        <v>0</v>
      </c>
      <c r="Z103" s="65" t="e">
        <f t="shared" si="4"/>
        <v>#DIV/0!</v>
      </c>
    </row>
    <row r="104" spans="1:26" ht="90" hidden="1" customHeight="1" x14ac:dyDescent="0.25">
      <c r="A104" s="278">
        <v>2</v>
      </c>
      <c r="B104" s="26" t="s">
        <v>360</v>
      </c>
      <c r="C104" s="278" t="s">
        <v>308</v>
      </c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78"/>
      <c r="W104" s="278"/>
      <c r="X104" s="53">
        <f t="shared" si="2"/>
        <v>0</v>
      </c>
      <c r="Y104" s="65" t="e">
        <f t="shared" si="3"/>
        <v>#DIV/0!</v>
      </c>
      <c r="Z104" s="65" t="e">
        <f t="shared" si="4"/>
        <v>#DIV/0!</v>
      </c>
    </row>
    <row r="105" spans="1:26" ht="20.25" hidden="1" x14ac:dyDescent="0.25">
      <c r="A105" s="278"/>
      <c r="B105" s="26" t="s">
        <v>281</v>
      </c>
      <c r="C105" s="278"/>
      <c r="D105" s="20">
        <v>3800.7</v>
      </c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78"/>
      <c r="W105" s="278"/>
      <c r="X105" s="53">
        <f t="shared" si="2"/>
        <v>0</v>
      </c>
      <c r="Y105" s="65">
        <f t="shared" si="3"/>
        <v>0</v>
      </c>
      <c r="Z105" s="65" t="e">
        <f t="shared" si="4"/>
        <v>#DIV/0!</v>
      </c>
    </row>
    <row r="106" spans="1:26" ht="75" hidden="1" x14ac:dyDescent="0.25">
      <c r="A106" s="278">
        <v>3</v>
      </c>
      <c r="B106" s="26" t="s">
        <v>361</v>
      </c>
      <c r="C106" s="278" t="s">
        <v>308</v>
      </c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78"/>
      <c r="W106" s="278"/>
      <c r="X106" s="53">
        <f t="shared" si="2"/>
        <v>0</v>
      </c>
      <c r="Y106" s="65" t="e">
        <f t="shared" si="3"/>
        <v>#DIV/0!</v>
      </c>
      <c r="Z106" s="65" t="e">
        <f t="shared" si="4"/>
        <v>#DIV/0!</v>
      </c>
    </row>
    <row r="107" spans="1:26" ht="20.25" hidden="1" x14ac:dyDescent="0.25">
      <c r="A107" s="278"/>
      <c r="B107" s="26" t="s">
        <v>281</v>
      </c>
      <c r="C107" s="278"/>
      <c r="D107" s="20">
        <v>34111.1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78"/>
      <c r="W107" s="278"/>
      <c r="X107" s="53">
        <f t="shared" si="2"/>
        <v>0</v>
      </c>
      <c r="Y107" s="65">
        <f t="shared" si="3"/>
        <v>0</v>
      </c>
      <c r="Z107" s="65" t="e">
        <f t="shared" si="4"/>
        <v>#DIV/0!</v>
      </c>
    </row>
    <row r="108" spans="1:26" ht="75" hidden="1" x14ac:dyDescent="0.25">
      <c r="A108" s="278">
        <v>4</v>
      </c>
      <c r="B108" s="26" t="s">
        <v>362</v>
      </c>
      <c r="C108" s="278" t="s">
        <v>308</v>
      </c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78"/>
      <c r="W108" s="278"/>
      <c r="X108" s="53">
        <f t="shared" si="2"/>
        <v>0</v>
      </c>
      <c r="Y108" s="65" t="e">
        <f t="shared" si="3"/>
        <v>#DIV/0!</v>
      </c>
      <c r="Z108" s="65" t="e">
        <f t="shared" si="4"/>
        <v>#DIV/0!</v>
      </c>
    </row>
    <row r="109" spans="1:26" ht="20.25" hidden="1" x14ac:dyDescent="0.25">
      <c r="A109" s="278"/>
      <c r="B109" s="26" t="s">
        <v>281</v>
      </c>
      <c r="C109" s="278"/>
      <c r="D109" s="20">
        <v>85649.7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78"/>
      <c r="W109" s="278"/>
      <c r="X109" s="53">
        <f t="shared" si="2"/>
        <v>0</v>
      </c>
      <c r="Y109" s="65">
        <f t="shared" si="3"/>
        <v>0</v>
      </c>
      <c r="Z109" s="65" t="e">
        <f t="shared" si="4"/>
        <v>#DIV/0!</v>
      </c>
    </row>
    <row r="110" spans="1:26" ht="22.5" hidden="1" customHeight="1" x14ac:dyDescent="0.25">
      <c r="A110" s="327" t="s">
        <v>363</v>
      </c>
      <c r="B110" s="327"/>
      <c r="C110" s="278"/>
      <c r="D110" s="20">
        <f>+D112+D114+D116</f>
        <v>300039.10000000003</v>
      </c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78"/>
      <c r="W110" s="278"/>
      <c r="X110" s="53">
        <f t="shared" si="2"/>
        <v>0</v>
      </c>
      <c r="Y110" s="65">
        <f t="shared" si="3"/>
        <v>0</v>
      </c>
      <c r="Z110" s="65" t="e">
        <f t="shared" si="4"/>
        <v>#DIV/0!</v>
      </c>
    </row>
    <row r="111" spans="1:26" ht="75" hidden="1" x14ac:dyDescent="0.25">
      <c r="A111" s="278">
        <v>1</v>
      </c>
      <c r="B111" s="26" t="s">
        <v>364</v>
      </c>
      <c r="C111" s="278" t="s">
        <v>365</v>
      </c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78"/>
      <c r="W111" s="278"/>
      <c r="X111" s="53">
        <f t="shared" si="2"/>
        <v>0</v>
      </c>
      <c r="Y111" s="65" t="e">
        <f t="shared" si="3"/>
        <v>#DIV/0!</v>
      </c>
      <c r="Z111" s="65" t="e">
        <f t="shared" si="4"/>
        <v>#DIV/0!</v>
      </c>
    </row>
    <row r="112" spans="1:26" ht="20.25" hidden="1" x14ac:dyDescent="0.25">
      <c r="A112" s="278"/>
      <c r="B112" s="26" t="s">
        <v>281</v>
      </c>
      <c r="C112" s="278"/>
      <c r="D112" s="20">
        <v>290321</v>
      </c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78"/>
      <c r="W112" s="278"/>
      <c r="X112" s="53">
        <f t="shared" si="2"/>
        <v>0</v>
      </c>
      <c r="Y112" s="65">
        <f t="shared" si="3"/>
        <v>0</v>
      </c>
      <c r="Z112" s="65" t="e">
        <f t="shared" si="4"/>
        <v>#DIV/0!</v>
      </c>
    </row>
    <row r="113" spans="1:26" ht="75" hidden="1" x14ac:dyDescent="0.25">
      <c r="A113" s="278">
        <v>2</v>
      </c>
      <c r="B113" s="26" t="s">
        <v>364</v>
      </c>
      <c r="C113" s="278" t="s">
        <v>365</v>
      </c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78"/>
      <c r="W113" s="278"/>
      <c r="X113" s="53">
        <f t="shared" si="2"/>
        <v>0</v>
      </c>
      <c r="Y113" s="65" t="e">
        <f t="shared" si="3"/>
        <v>#DIV/0!</v>
      </c>
      <c r="Z113" s="65" t="e">
        <f t="shared" si="4"/>
        <v>#DIV/0!</v>
      </c>
    </row>
    <row r="114" spans="1:26" ht="20.25" hidden="1" x14ac:dyDescent="0.25">
      <c r="A114" s="278"/>
      <c r="B114" s="26" t="s">
        <v>281</v>
      </c>
      <c r="C114" s="278"/>
      <c r="D114" s="20">
        <v>2519.9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78"/>
      <c r="W114" s="278"/>
      <c r="X114" s="53">
        <f t="shared" si="2"/>
        <v>0</v>
      </c>
      <c r="Y114" s="65">
        <f t="shared" si="3"/>
        <v>0</v>
      </c>
      <c r="Z114" s="65" t="e">
        <f t="shared" si="4"/>
        <v>#DIV/0!</v>
      </c>
    </row>
    <row r="115" spans="1:26" ht="75" hidden="1" x14ac:dyDescent="0.25">
      <c r="A115" s="278">
        <v>3</v>
      </c>
      <c r="B115" s="26" t="s">
        <v>366</v>
      </c>
      <c r="C115" s="278" t="s">
        <v>367</v>
      </c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78"/>
      <c r="W115" s="278"/>
      <c r="X115" s="53">
        <f t="shared" si="2"/>
        <v>0</v>
      </c>
      <c r="Y115" s="65" t="e">
        <f t="shared" si="3"/>
        <v>#DIV/0!</v>
      </c>
      <c r="Z115" s="65" t="e">
        <f t="shared" si="4"/>
        <v>#DIV/0!</v>
      </c>
    </row>
    <row r="116" spans="1:26" ht="20.25" hidden="1" x14ac:dyDescent="0.25">
      <c r="A116" s="278"/>
      <c r="B116" s="26" t="s">
        <v>281</v>
      </c>
      <c r="C116" s="278"/>
      <c r="D116" s="20">
        <v>7198.2</v>
      </c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78"/>
      <c r="W116" s="278"/>
      <c r="X116" s="53">
        <f t="shared" si="2"/>
        <v>0</v>
      </c>
      <c r="Y116" s="65">
        <f t="shared" si="3"/>
        <v>0</v>
      </c>
      <c r="Z116" s="65" t="e">
        <f t="shared" si="4"/>
        <v>#DIV/0!</v>
      </c>
    </row>
    <row r="117" spans="1:26" ht="22.5" hidden="1" customHeight="1" x14ac:dyDescent="0.25">
      <c r="A117" s="327" t="s">
        <v>368</v>
      </c>
      <c r="B117" s="327"/>
      <c r="C117" s="278"/>
      <c r="D117" s="20">
        <f>+D119</f>
        <v>3000000</v>
      </c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78"/>
      <c r="W117" s="278"/>
      <c r="X117" s="53">
        <f t="shared" si="2"/>
        <v>0</v>
      </c>
      <c r="Y117" s="65">
        <f t="shared" si="3"/>
        <v>0</v>
      </c>
      <c r="Z117" s="65" t="e">
        <f t="shared" si="4"/>
        <v>#DIV/0!</v>
      </c>
    </row>
    <row r="118" spans="1:26" ht="112.5" hidden="1" x14ac:dyDescent="0.25">
      <c r="A118" s="278">
        <v>1</v>
      </c>
      <c r="B118" s="26" t="s">
        <v>369</v>
      </c>
      <c r="C118" s="278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78"/>
      <c r="W118" s="278"/>
      <c r="X118" s="53">
        <f t="shared" si="2"/>
        <v>0</v>
      </c>
      <c r="Y118" s="65" t="e">
        <f t="shared" si="3"/>
        <v>#DIV/0!</v>
      </c>
      <c r="Z118" s="65" t="e">
        <f t="shared" si="4"/>
        <v>#DIV/0!</v>
      </c>
    </row>
    <row r="119" spans="1:26" ht="20.25" hidden="1" x14ac:dyDescent="0.25">
      <c r="A119" s="278"/>
      <c r="B119" s="26" t="s">
        <v>281</v>
      </c>
      <c r="C119" s="278"/>
      <c r="D119" s="20">
        <v>3000000</v>
      </c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78"/>
      <c r="W119" s="278"/>
      <c r="X119" s="53">
        <f t="shared" si="2"/>
        <v>0</v>
      </c>
      <c r="Y119" s="65">
        <f t="shared" si="3"/>
        <v>0</v>
      </c>
      <c r="Z119" s="65" t="e">
        <f t="shared" si="4"/>
        <v>#DIV/0!</v>
      </c>
    </row>
    <row r="120" spans="1:26" ht="22.5" hidden="1" customHeight="1" x14ac:dyDescent="0.25">
      <c r="A120" s="327" t="s">
        <v>370</v>
      </c>
      <c r="B120" s="327"/>
      <c r="C120" s="278"/>
      <c r="D120" s="20">
        <f>+D122</f>
        <v>21440</v>
      </c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78"/>
      <c r="W120" s="278"/>
      <c r="X120" s="53">
        <f t="shared" si="2"/>
        <v>0</v>
      </c>
      <c r="Y120" s="65">
        <f t="shared" si="3"/>
        <v>0</v>
      </c>
      <c r="Z120" s="65" t="e">
        <f t="shared" si="4"/>
        <v>#DIV/0!</v>
      </c>
    </row>
    <row r="121" spans="1:26" ht="37.5" hidden="1" x14ac:dyDescent="0.25">
      <c r="A121" s="278">
        <v>1</v>
      </c>
      <c r="B121" s="26" t="s">
        <v>371</v>
      </c>
      <c r="C121" s="278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78"/>
      <c r="W121" s="278"/>
      <c r="X121" s="53">
        <f t="shared" si="2"/>
        <v>0</v>
      </c>
      <c r="Y121" s="65" t="e">
        <f t="shared" si="3"/>
        <v>#DIV/0!</v>
      </c>
      <c r="Z121" s="65" t="e">
        <f t="shared" si="4"/>
        <v>#DIV/0!</v>
      </c>
    </row>
    <row r="122" spans="1:26" ht="20.25" hidden="1" x14ac:dyDescent="0.25">
      <c r="A122" s="278"/>
      <c r="B122" s="26" t="s">
        <v>281</v>
      </c>
      <c r="C122" s="278"/>
      <c r="D122" s="20">
        <v>21440</v>
      </c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78"/>
      <c r="W122" s="278"/>
      <c r="X122" s="53">
        <f t="shared" si="2"/>
        <v>0</v>
      </c>
      <c r="Y122" s="65">
        <f t="shared" si="3"/>
        <v>0</v>
      </c>
      <c r="Z122" s="65" t="e">
        <f t="shared" si="4"/>
        <v>#DIV/0!</v>
      </c>
    </row>
    <row r="123" spans="1:26" ht="22.5" hidden="1" customHeight="1" x14ac:dyDescent="0.25">
      <c r="A123" s="327" t="s">
        <v>372</v>
      </c>
      <c r="B123" s="327"/>
      <c r="C123" s="278"/>
      <c r="D123" s="20">
        <f>+D125+D127+D129+D131+D133</f>
        <v>141722.6</v>
      </c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78"/>
      <c r="W123" s="278"/>
      <c r="X123" s="53">
        <f t="shared" si="2"/>
        <v>0</v>
      </c>
      <c r="Y123" s="65">
        <f t="shared" si="3"/>
        <v>0</v>
      </c>
      <c r="Z123" s="65" t="e">
        <f t="shared" si="4"/>
        <v>#DIV/0!</v>
      </c>
    </row>
    <row r="124" spans="1:26" ht="75" hidden="1" x14ac:dyDescent="0.25">
      <c r="A124" s="278">
        <v>1</v>
      </c>
      <c r="B124" s="26" t="s">
        <v>373</v>
      </c>
      <c r="C124" s="278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78"/>
      <c r="W124" s="278"/>
      <c r="X124" s="53">
        <f t="shared" si="2"/>
        <v>0</v>
      </c>
      <c r="Y124" s="65" t="e">
        <f t="shared" si="3"/>
        <v>#DIV/0!</v>
      </c>
      <c r="Z124" s="65" t="e">
        <f t="shared" si="4"/>
        <v>#DIV/0!</v>
      </c>
    </row>
    <row r="125" spans="1:26" ht="20.25" hidden="1" x14ac:dyDescent="0.25">
      <c r="A125" s="278"/>
      <c r="B125" s="26" t="s">
        <v>281</v>
      </c>
      <c r="C125" s="278"/>
      <c r="D125" s="20">
        <v>15890.5</v>
      </c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78"/>
      <c r="W125" s="278"/>
      <c r="X125" s="53">
        <f t="shared" si="2"/>
        <v>0</v>
      </c>
      <c r="Y125" s="65">
        <f t="shared" si="3"/>
        <v>0</v>
      </c>
      <c r="Z125" s="65" t="e">
        <f t="shared" si="4"/>
        <v>#DIV/0!</v>
      </c>
    </row>
    <row r="126" spans="1:26" ht="93.75" hidden="1" x14ac:dyDescent="0.25">
      <c r="A126" s="278">
        <v>2</v>
      </c>
      <c r="B126" s="26" t="s">
        <v>374</v>
      </c>
      <c r="C126" s="278" t="s">
        <v>357</v>
      </c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78"/>
      <c r="W126" s="278"/>
      <c r="X126" s="53">
        <f t="shared" si="2"/>
        <v>0</v>
      </c>
      <c r="Y126" s="65" t="e">
        <f t="shared" si="3"/>
        <v>#DIV/0!</v>
      </c>
      <c r="Z126" s="65" t="e">
        <f t="shared" si="4"/>
        <v>#DIV/0!</v>
      </c>
    </row>
    <row r="127" spans="1:26" ht="20.25" hidden="1" x14ac:dyDescent="0.25">
      <c r="A127" s="278"/>
      <c r="B127" s="26" t="s">
        <v>281</v>
      </c>
      <c r="C127" s="278"/>
      <c r="D127" s="20">
        <v>29584.799999999999</v>
      </c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78"/>
      <c r="W127" s="278"/>
      <c r="X127" s="53">
        <f t="shared" si="2"/>
        <v>0</v>
      </c>
      <c r="Y127" s="65">
        <f t="shared" si="3"/>
        <v>0</v>
      </c>
      <c r="Z127" s="65" t="e">
        <f t="shared" si="4"/>
        <v>#DIV/0!</v>
      </c>
    </row>
    <row r="128" spans="1:26" ht="150" hidden="1" x14ac:dyDescent="0.25">
      <c r="A128" s="278">
        <v>3</v>
      </c>
      <c r="B128" s="26" t="s">
        <v>375</v>
      </c>
      <c r="C128" s="278" t="s">
        <v>357</v>
      </c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78"/>
      <c r="W128" s="278"/>
      <c r="X128" s="53">
        <f t="shared" si="2"/>
        <v>0</v>
      </c>
      <c r="Y128" s="65" t="e">
        <f t="shared" si="3"/>
        <v>#DIV/0!</v>
      </c>
      <c r="Z128" s="65" t="e">
        <f t="shared" si="4"/>
        <v>#DIV/0!</v>
      </c>
    </row>
    <row r="129" spans="1:26" ht="20.25" hidden="1" x14ac:dyDescent="0.25">
      <c r="A129" s="278"/>
      <c r="B129" s="26" t="s">
        <v>281</v>
      </c>
      <c r="C129" s="278"/>
      <c r="D129" s="20">
        <v>87287.3</v>
      </c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78"/>
      <c r="W129" s="278"/>
      <c r="X129" s="53">
        <f t="shared" si="2"/>
        <v>0</v>
      </c>
      <c r="Y129" s="65">
        <f t="shared" si="3"/>
        <v>0</v>
      </c>
      <c r="Z129" s="65" t="e">
        <f t="shared" si="4"/>
        <v>#DIV/0!</v>
      </c>
    </row>
    <row r="130" spans="1:26" ht="150" hidden="1" x14ac:dyDescent="0.25">
      <c r="A130" s="278">
        <v>4</v>
      </c>
      <c r="B130" s="26" t="s">
        <v>376</v>
      </c>
      <c r="C130" s="278" t="s">
        <v>357</v>
      </c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78"/>
      <c r="W130" s="278"/>
      <c r="X130" s="53">
        <f t="shared" si="2"/>
        <v>0</v>
      </c>
      <c r="Y130" s="65" t="e">
        <f t="shared" si="3"/>
        <v>#DIV/0!</v>
      </c>
      <c r="Z130" s="65" t="e">
        <f t="shared" si="4"/>
        <v>#DIV/0!</v>
      </c>
    </row>
    <row r="131" spans="1:26" ht="20.25" hidden="1" x14ac:dyDescent="0.25">
      <c r="A131" s="278"/>
      <c r="B131" s="26" t="s">
        <v>281</v>
      </c>
      <c r="C131" s="278"/>
      <c r="D131" s="20">
        <v>8682.9</v>
      </c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78"/>
      <c r="W131" s="278"/>
      <c r="X131" s="53">
        <f t="shared" si="2"/>
        <v>0</v>
      </c>
      <c r="Y131" s="65">
        <f t="shared" si="3"/>
        <v>0</v>
      </c>
      <c r="Z131" s="65" t="e">
        <f t="shared" si="4"/>
        <v>#DIV/0!</v>
      </c>
    </row>
    <row r="132" spans="1:26" ht="93.75" hidden="1" x14ac:dyDescent="0.25">
      <c r="A132" s="278">
        <v>5</v>
      </c>
      <c r="B132" s="26" t="s">
        <v>377</v>
      </c>
      <c r="C132" s="278" t="s">
        <v>357</v>
      </c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78"/>
      <c r="W132" s="278"/>
      <c r="X132" s="53">
        <f t="shared" si="2"/>
        <v>0</v>
      </c>
      <c r="Y132" s="65" t="e">
        <f t="shared" si="3"/>
        <v>#DIV/0!</v>
      </c>
      <c r="Z132" s="65" t="e">
        <f t="shared" si="4"/>
        <v>#DIV/0!</v>
      </c>
    </row>
    <row r="133" spans="1:26" ht="20.25" hidden="1" x14ac:dyDescent="0.25">
      <c r="A133" s="278"/>
      <c r="B133" s="26" t="s">
        <v>281</v>
      </c>
      <c r="C133" s="278"/>
      <c r="D133" s="20">
        <v>277.10000000000002</v>
      </c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78"/>
      <c r="W133" s="278"/>
      <c r="X133" s="53">
        <f t="shared" si="2"/>
        <v>0</v>
      </c>
      <c r="Y133" s="65">
        <f t="shared" si="3"/>
        <v>0</v>
      </c>
      <c r="Z133" s="65" t="e">
        <f t="shared" si="4"/>
        <v>#DIV/0!</v>
      </c>
    </row>
    <row r="134" spans="1:26" ht="27.75" hidden="1" customHeight="1" x14ac:dyDescent="0.25">
      <c r="A134" s="327" t="s">
        <v>378</v>
      </c>
      <c r="B134" s="327"/>
      <c r="C134" s="278"/>
      <c r="D134" s="20">
        <f>+D136+D138+D140+D142+D144+D146+D148+D150+D152</f>
        <v>776708.9</v>
      </c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78"/>
      <c r="W134" s="278"/>
      <c r="X134" s="53">
        <f t="shared" si="2"/>
        <v>0</v>
      </c>
      <c r="Y134" s="65">
        <f t="shared" si="3"/>
        <v>0</v>
      </c>
      <c r="Z134" s="65" t="e">
        <f t="shared" si="4"/>
        <v>#DIV/0!</v>
      </c>
    </row>
    <row r="135" spans="1:26" ht="75" hidden="1" x14ac:dyDescent="0.25">
      <c r="A135" s="278">
        <v>1</v>
      </c>
      <c r="B135" s="26" t="s">
        <v>379</v>
      </c>
      <c r="C135" s="278" t="s">
        <v>365</v>
      </c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78"/>
      <c r="W135" s="278"/>
      <c r="X135" s="53">
        <f t="shared" si="2"/>
        <v>0</v>
      </c>
      <c r="Y135" s="65" t="e">
        <f t="shared" si="3"/>
        <v>#DIV/0!</v>
      </c>
      <c r="Z135" s="65" t="e">
        <f t="shared" si="4"/>
        <v>#DIV/0!</v>
      </c>
    </row>
    <row r="136" spans="1:26" ht="20.25" hidden="1" x14ac:dyDescent="0.25">
      <c r="A136" s="278"/>
      <c r="B136" s="26" t="s">
        <v>281</v>
      </c>
      <c r="C136" s="278"/>
      <c r="D136" s="20">
        <v>52884.3</v>
      </c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78"/>
      <c r="W136" s="278"/>
      <c r="X136" s="53">
        <f t="shared" si="2"/>
        <v>0</v>
      </c>
      <c r="Y136" s="65">
        <f t="shared" si="3"/>
        <v>0</v>
      </c>
      <c r="Z136" s="65" t="e">
        <f t="shared" si="4"/>
        <v>#DIV/0!</v>
      </c>
    </row>
    <row r="137" spans="1:26" ht="56.25" hidden="1" x14ac:dyDescent="0.25">
      <c r="A137" s="278">
        <v>2</v>
      </c>
      <c r="B137" s="26" t="s">
        <v>380</v>
      </c>
      <c r="C137" s="278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78"/>
      <c r="W137" s="278"/>
      <c r="X137" s="53">
        <f t="shared" si="2"/>
        <v>0</v>
      </c>
      <c r="Y137" s="65" t="e">
        <f t="shared" si="3"/>
        <v>#DIV/0!</v>
      </c>
      <c r="Z137" s="65" t="e">
        <f t="shared" si="4"/>
        <v>#DIV/0!</v>
      </c>
    </row>
    <row r="138" spans="1:26" ht="20.25" hidden="1" x14ac:dyDescent="0.25">
      <c r="A138" s="278"/>
      <c r="B138" s="26" t="s">
        <v>281</v>
      </c>
      <c r="C138" s="278"/>
      <c r="D138" s="20">
        <v>166080.9</v>
      </c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78"/>
      <c r="W138" s="278"/>
      <c r="X138" s="53">
        <f t="shared" si="2"/>
        <v>0</v>
      </c>
      <c r="Y138" s="65">
        <f t="shared" si="3"/>
        <v>0</v>
      </c>
      <c r="Z138" s="65" t="e">
        <f t="shared" si="4"/>
        <v>#DIV/0!</v>
      </c>
    </row>
    <row r="139" spans="1:26" ht="56.25" hidden="1" x14ac:dyDescent="0.25">
      <c r="A139" s="278">
        <v>3</v>
      </c>
      <c r="B139" s="26" t="s">
        <v>381</v>
      </c>
      <c r="C139" s="278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78"/>
      <c r="W139" s="278"/>
      <c r="X139" s="53">
        <f t="shared" si="2"/>
        <v>0</v>
      </c>
      <c r="Y139" s="65" t="e">
        <f t="shared" si="3"/>
        <v>#DIV/0!</v>
      </c>
      <c r="Z139" s="65" t="e">
        <f t="shared" si="4"/>
        <v>#DIV/0!</v>
      </c>
    </row>
    <row r="140" spans="1:26" ht="20.25" hidden="1" x14ac:dyDescent="0.25">
      <c r="A140" s="278"/>
      <c r="B140" s="26" t="s">
        <v>281</v>
      </c>
      <c r="C140" s="278"/>
      <c r="D140" s="20">
        <v>111384.3</v>
      </c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78"/>
      <c r="W140" s="278"/>
      <c r="X140" s="53">
        <f t="shared" si="2"/>
        <v>0</v>
      </c>
      <c r="Y140" s="65">
        <f t="shared" si="3"/>
        <v>0</v>
      </c>
      <c r="Z140" s="65" t="e">
        <f t="shared" si="4"/>
        <v>#DIV/0!</v>
      </c>
    </row>
    <row r="141" spans="1:26" ht="56.25" hidden="1" x14ac:dyDescent="0.25">
      <c r="A141" s="278">
        <v>4</v>
      </c>
      <c r="B141" s="26" t="s">
        <v>382</v>
      </c>
      <c r="C141" s="278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78"/>
      <c r="W141" s="278"/>
      <c r="X141" s="53">
        <f t="shared" si="2"/>
        <v>0</v>
      </c>
      <c r="Y141" s="65" t="e">
        <f t="shared" si="3"/>
        <v>#DIV/0!</v>
      </c>
      <c r="Z141" s="65" t="e">
        <f t="shared" si="4"/>
        <v>#DIV/0!</v>
      </c>
    </row>
    <row r="142" spans="1:26" ht="20.25" hidden="1" x14ac:dyDescent="0.25">
      <c r="A142" s="278"/>
      <c r="B142" s="26" t="s">
        <v>281</v>
      </c>
      <c r="C142" s="278"/>
      <c r="D142" s="20">
        <v>95513</v>
      </c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78"/>
      <c r="W142" s="278"/>
      <c r="X142" s="53">
        <f t="shared" si="2"/>
        <v>0</v>
      </c>
      <c r="Y142" s="65">
        <f t="shared" si="3"/>
        <v>0</v>
      </c>
      <c r="Z142" s="65" t="e">
        <f t="shared" si="4"/>
        <v>#DIV/0!</v>
      </c>
    </row>
    <row r="143" spans="1:26" ht="93.75" hidden="1" x14ac:dyDescent="0.25">
      <c r="A143" s="278">
        <v>5</v>
      </c>
      <c r="B143" s="26" t="s">
        <v>383</v>
      </c>
      <c r="C143" s="278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78"/>
      <c r="W143" s="278"/>
      <c r="X143" s="53">
        <f t="shared" si="2"/>
        <v>0</v>
      </c>
      <c r="Y143" s="65" t="e">
        <f t="shared" si="3"/>
        <v>#DIV/0!</v>
      </c>
      <c r="Z143" s="65" t="e">
        <f t="shared" si="4"/>
        <v>#DIV/0!</v>
      </c>
    </row>
    <row r="144" spans="1:26" ht="20.25" hidden="1" x14ac:dyDescent="0.25">
      <c r="A144" s="278"/>
      <c r="B144" s="26" t="s">
        <v>281</v>
      </c>
      <c r="C144" s="278"/>
      <c r="D144" s="20">
        <v>31739.1</v>
      </c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78"/>
      <c r="W144" s="278"/>
      <c r="X144" s="53">
        <f t="shared" si="2"/>
        <v>0</v>
      </c>
      <c r="Y144" s="65">
        <f t="shared" si="3"/>
        <v>0</v>
      </c>
      <c r="Z144" s="65" t="e">
        <f t="shared" si="4"/>
        <v>#DIV/0!</v>
      </c>
    </row>
    <row r="145" spans="1:26" ht="112.5" hidden="1" x14ac:dyDescent="0.25">
      <c r="A145" s="278">
        <v>6</v>
      </c>
      <c r="B145" s="26" t="s">
        <v>384</v>
      </c>
      <c r="C145" s="278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78"/>
      <c r="W145" s="278"/>
      <c r="X145" s="53">
        <f t="shared" si="2"/>
        <v>0</v>
      </c>
      <c r="Y145" s="65" t="e">
        <f t="shared" si="3"/>
        <v>#DIV/0!</v>
      </c>
      <c r="Z145" s="65" t="e">
        <f t="shared" ref="Z145:Z166" si="5">V145/U145*100</f>
        <v>#DIV/0!</v>
      </c>
    </row>
    <row r="146" spans="1:26" ht="20.25" hidden="1" x14ac:dyDescent="0.25">
      <c r="A146" s="278"/>
      <c r="B146" s="26" t="s">
        <v>281</v>
      </c>
      <c r="C146" s="278"/>
      <c r="D146" s="20">
        <v>57279.199999999997</v>
      </c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78"/>
      <c r="W146" s="278"/>
      <c r="X146" s="53">
        <f t="shared" si="2"/>
        <v>0</v>
      </c>
      <c r="Y146" s="65">
        <f t="shared" si="3"/>
        <v>0</v>
      </c>
      <c r="Z146" s="65" t="e">
        <f t="shared" si="5"/>
        <v>#DIV/0!</v>
      </c>
    </row>
    <row r="147" spans="1:26" ht="131.25" hidden="1" x14ac:dyDescent="0.25">
      <c r="A147" s="278">
        <v>7</v>
      </c>
      <c r="B147" s="26" t="s">
        <v>385</v>
      </c>
      <c r="C147" s="278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78"/>
      <c r="W147" s="278"/>
      <c r="X147" s="53">
        <f t="shared" ref="X147:X166" si="6">U147-V147</f>
        <v>0</v>
      </c>
      <c r="Y147" s="65" t="e">
        <f t="shared" si="3"/>
        <v>#DIV/0!</v>
      </c>
      <c r="Z147" s="65" t="e">
        <f t="shared" si="5"/>
        <v>#DIV/0!</v>
      </c>
    </row>
    <row r="148" spans="1:26" ht="20.25" hidden="1" x14ac:dyDescent="0.25">
      <c r="A148" s="278"/>
      <c r="B148" s="26" t="s">
        <v>281</v>
      </c>
      <c r="C148" s="278"/>
      <c r="D148" s="20">
        <v>116594</v>
      </c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78"/>
      <c r="W148" s="278"/>
      <c r="X148" s="53">
        <f t="shared" si="6"/>
        <v>0</v>
      </c>
      <c r="Y148" s="65">
        <f t="shared" si="3"/>
        <v>0</v>
      </c>
      <c r="Z148" s="65" t="e">
        <f t="shared" si="5"/>
        <v>#DIV/0!</v>
      </c>
    </row>
    <row r="149" spans="1:26" ht="225" hidden="1" x14ac:dyDescent="0.25">
      <c r="A149" s="278">
        <v>8</v>
      </c>
      <c r="B149" s="26" t="s">
        <v>386</v>
      </c>
      <c r="C149" s="278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78"/>
      <c r="W149" s="278"/>
      <c r="X149" s="53">
        <f t="shared" si="6"/>
        <v>0</v>
      </c>
      <c r="Y149" s="65" t="e">
        <f t="shared" si="3"/>
        <v>#DIV/0!</v>
      </c>
      <c r="Z149" s="65" t="e">
        <f t="shared" si="5"/>
        <v>#DIV/0!</v>
      </c>
    </row>
    <row r="150" spans="1:26" ht="20.25" hidden="1" x14ac:dyDescent="0.25">
      <c r="A150" s="278"/>
      <c r="B150" s="26" t="s">
        <v>281</v>
      </c>
      <c r="C150" s="278"/>
      <c r="D150" s="20">
        <v>28130.5</v>
      </c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78"/>
      <c r="W150" s="278"/>
      <c r="X150" s="53">
        <f t="shared" si="6"/>
        <v>0</v>
      </c>
      <c r="Y150" s="65">
        <f t="shared" ref="Y150:Y166" si="7">V150/D150*100</f>
        <v>0</v>
      </c>
      <c r="Z150" s="65" t="e">
        <f t="shared" si="5"/>
        <v>#DIV/0!</v>
      </c>
    </row>
    <row r="151" spans="1:26" ht="37.5" hidden="1" x14ac:dyDescent="0.25">
      <c r="A151" s="278">
        <v>9</v>
      </c>
      <c r="B151" s="26" t="s">
        <v>387</v>
      </c>
      <c r="C151" s="278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78"/>
      <c r="W151" s="278"/>
      <c r="X151" s="53">
        <f t="shared" si="6"/>
        <v>0</v>
      </c>
      <c r="Y151" s="65" t="e">
        <f t="shared" si="7"/>
        <v>#DIV/0!</v>
      </c>
      <c r="Z151" s="65" t="e">
        <f t="shared" si="5"/>
        <v>#DIV/0!</v>
      </c>
    </row>
    <row r="152" spans="1:26" ht="20.25" hidden="1" x14ac:dyDescent="0.25">
      <c r="A152" s="278"/>
      <c r="B152" s="26" t="s">
        <v>281</v>
      </c>
      <c r="C152" s="278"/>
      <c r="D152" s="20">
        <v>117103.6</v>
      </c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78"/>
      <c r="W152" s="278"/>
      <c r="X152" s="53">
        <f t="shared" si="6"/>
        <v>0</v>
      </c>
      <c r="Y152" s="65">
        <f t="shared" si="7"/>
        <v>0</v>
      </c>
      <c r="Z152" s="65" t="e">
        <f t="shared" si="5"/>
        <v>#DIV/0!</v>
      </c>
    </row>
    <row r="153" spans="1:26" ht="27.75" hidden="1" customHeight="1" x14ac:dyDescent="0.25">
      <c r="A153" s="327" t="s">
        <v>388</v>
      </c>
      <c r="B153" s="327"/>
      <c r="C153" s="278"/>
      <c r="D153" s="20">
        <f>+D155+D157</f>
        <v>10945.6</v>
      </c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78"/>
      <c r="W153" s="278"/>
      <c r="X153" s="53">
        <f t="shared" si="6"/>
        <v>0</v>
      </c>
      <c r="Y153" s="65">
        <f t="shared" si="7"/>
        <v>0</v>
      </c>
      <c r="Z153" s="65" t="e">
        <f t="shared" si="5"/>
        <v>#DIV/0!</v>
      </c>
    </row>
    <row r="154" spans="1:26" ht="56.25" hidden="1" x14ac:dyDescent="0.25">
      <c r="A154" s="278">
        <v>1</v>
      </c>
      <c r="B154" s="26" t="s">
        <v>389</v>
      </c>
      <c r="C154" s="278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78"/>
      <c r="W154" s="278"/>
      <c r="X154" s="53">
        <f t="shared" si="6"/>
        <v>0</v>
      </c>
      <c r="Y154" s="65" t="e">
        <f t="shared" si="7"/>
        <v>#DIV/0!</v>
      </c>
      <c r="Z154" s="65" t="e">
        <f t="shared" si="5"/>
        <v>#DIV/0!</v>
      </c>
    </row>
    <row r="155" spans="1:26" ht="20.25" hidden="1" x14ac:dyDescent="0.25">
      <c r="A155" s="278"/>
      <c r="B155" s="26" t="s">
        <v>281</v>
      </c>
      <c r="C155" s="278"/>
      <c r="D155" s="20">
        <v>9033.1</v>
      </c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78"/>
      <c r="W155" s="278"/>
      <c r="X155" s="53">
        <f t="shared" si="6"/>
        <v>0</v>
      </c>
      <c r="Y155" s="65">
        <f t="shared" si="7"/>
        <v>0</v>
      </c>
      <c r="Z155" s="65" t="e">
        <f t="shared" si="5"/>
        <v>#DIV/0!</v>
      </c>
    </row>
    <row r="156" spans="1:26" ht="56.25" hidden="1" x14ac:dyDescent="0.25">
      <c r="A156" s="278">
        <v>2</v>
      </c>
      <c r="B156" s="26" t="s">
        <v>390</v>
      </c>
      <c r="C156" s="278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78"/>
      <c r="W156" s="278"/>
      <c r="X156" s="53">
        <f t="shared" si="6"/>
        <v>0</v>
      </c>
      <c r="Y156" s="65" t="e">
        <f t="shared" si="7"/>
        <v>#DIV/0!</v>
      </c>
      <c r="Z156" s="65" t="e">
        <f t="shared" si="5"/>
        <v>#DIV/0!</v>
      </c>
    </row>
    <row r="157" spans="1:26" ht="20.25" hidden="1" x14ac:dyDescent="0.25">
      <c r="A157" s="278"/>
      <c r="B157" s="26" t="s">
        <v>281</v>
      </c>
      <c r="C157" s="278"/>
      <c r="D157" s="20">
        <v>1912.5</v>
      </c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78"/>
      <c r="W157" s="278"/>
      <c r="X157" s="53">
        <f t="shared" si="6"/>
        <v>0</v>
      </c>
      <c r="Y157" s="65">
        <f t="shared" si="7"/>
        <v>0</v>
      </c>
      <c r="Z157" s="65" t="e">
        <f t="shared" si="5"/>
        <v>#DIV/0!</v>
      </c>
    </row>
    <row r="158" spans="1:26" ht="27.75" hidden="1" customHeight="1" x14ac:dyDescent="0.25">
      <c r="A158" s="327" t="s">
        <v>391</v>
      </c>
      <c r="B158" s="327"/>
      <c r="C158" s="278"/>
      <c r="D158" s="20">
        <f>+D160+D162</f>
        <v>863885.1</v>
      </c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78"/>
      <c r="W158" s="278"/>
      <c r="X158" s="53">
        <f t="shared" si="6"/>
        <v>0</v>
      </c>
      <c r="Y158" s="65">
        <f t="shared" si="7"/>
        <v>0</v>
      </c>
      <c r="Z158" s="65" t="e">
        <f t="shared" si="5"/>
        <v>#DIV/0!</v>
      </c>
    </row>
    <row r="159" spans="1:26" ht="37.5" hidden="1" x14ac:dyDescent="0.25">
      <c r="A159" s="278">
        <v>1</v>
      </c>
      <c r="B159" s="26" t="s">
        <v>392</v>
      </c>
      <c r="C159" s="278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78"/>
      <c r="W159" s="278"/>
      <c r="X159" s="53">
        <f t="shared" si="6"/>
        <v>0</v>
      </c>
      <c r="Y159" s="65" t="e">
        <f t="shared" si="7"/>
        <v>#DIV/0!</v>
      </c>
      <c r="Z159" s="65" t="e">
        <f t="shared" si="5"/>
        <v>#DIV/0!</v>
      </c>
    </row>
    <row r="160" spans="1:26" ht="20.25" hidden="1" x14ac:dyDescent="0.25">
      <c r="A160" s="278"/>
      <c r="B160" s="26" t="s">
        <v>281</v>
      </c>
      <c r="C160" s="278"/>
      <c r="D160" s="20">
        <v>157885.1</v>
      </c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78"/>
      <c r="W160" s="278"/>
      <c r="X160" s="53">
        <f t="shared" si="6"/>
        <v>0</v>
      </c>
      <c r="Y160" s="65">
        <f t="shared" si="7"/>
        <v>0</v>
      </c>
      <c r="Z160" s="65" t="e">
        <f t="shared" si="5"/>
        <v>#DIV/0!</v>
      </c>
    </row>
    <row r="161" spans="1:26" ht="93.75" hidden="1" x14ac:dyDescent="0.25">
      <c r="A161" s="278">
        <v>2</v>
      </c>
      <c r="B161" s="26" t="s">
        <v>393</v>
      </c>
      <c r="C161" s="278" t="s">
        <v>394</v>
      </c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78"/>
      <c r="W161" s="278"/>
      <c r="X161" s="53">
        <f t="shared" si="6"/>
        <v>0</v>
      </c>
      <c r="Y161" s="65" t="e">
        <f t="shared" si="7"/>
        <v>#DIV/0!</v>
      </c>
      <c r="Z161" s="65" t="e">
        <f t="shared" si="5"/>
        <v>#DIV/0!</v>
      </c>
    </row>
    <row r="162" spans="1:26" ht="20.25" hidden="1" x14ac:dyDescent="0.25">
      <c r="A162" s="278"/>
      <c r="B162" s="26" t="s">
        <v>281</v>
      </c>
      <c r="C162" s="278"/>
      <c r="D162" s="20">
        <v>706000</v>
      </c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78"/>
      <c r="W162" s="278"/>
      <c r="X162" s="53">
        <f t="shared" si="6"/>
        <v>0</v>
      </c>
      <c r="Y162" s="65">
        <f t="shared" si="7"/>
        <v>0</v>
      </c>
      <c r="Z162" s="65" t="e">
        <f t="shared" si="5"/>
        <v>#DIV/0!</v>
      </c>
    </row>
    <row r="163" spans="1:26" ht="27.75" hidden="1" customHeight="1" x14ac:dyDescent="0.25">
      <c r="A163" s="327" t="s">
        <v>395</v>
      </c>
      <c r="B163" s="327"/>
      <c r="C163" s="278"/>
      <c r="D163" s="20">
        <f>+D165</f>
        <v>4420.3</v>
      </c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78"/>
      <c r="W163" s="278"/>
      <c r="X163" s="53">
        <f t="shared" si="6"/>
        <v>0</v>
      </c>
      <c r="Y163" s="65">
        <f t="shared" si="7"/>
        <v>0</v>
      </c>
      <c r="Z163" s="65" t="e">
        <f t="shared" si="5"/>
        <v>#DIV/0!</v>
      </c>
    </row>
    <row r="164" spans="1:26" ht="56.25" hidden="1" x14ac:dyDescent="0.25">
      <c r="A164" s="278">
        <v>1</v>
      </c>
      <c r="B164" s="26" t="s">
        <v>396</v>
      </c>
      <c r="C164" s="278" t="s">
        <v>397</v>
      </c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78"/>
      <c r="W164" s="278"/>
      <c r="X164" s="53">
        <f t="shared" si="6"/>
        <v>0</v>
      </c>
      <c r="Y164" s="65" t="e">
        <f t="shared" si="7"/>
        <v>#DIV/0!</v>
      </c>
      <c r="Z164" s="65" t="e">
        <f t="shared" si="5"/>
        <v>#DIV/0!</v>
      </c>
    </row>
    <row r="165" spans="1:26" ht="20.25" hidden="1" x14ac:dyDescent="0.25">
      <c r="A165" s="278"/>
      <c r="B165" s="26" t="s">
        <v>281</v>
      </c>
      <c r="C165" s="278"/>
      <c r="D165" s="20">
        <v>4420.3</v>
      </c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78"/>
      <c r="W165" s="278"/>
      <c r="X165" s="53">
        <f t="shared" si="6"/>
        <v>0</v>
      </c>
      <c r="Y165" s="65">
        <f t="shared" si="7"/>
        <v>0</v>
      </c>
      <c r="Z165" s="65" t="e">
        <f t="shared" si="5"/>
        <v>#DIV/0!</v>
      </c>
    </row>
    <row r="166" spans="1:26" ht="20.25" hidden="1" x14ac:dyDescent="0.25">
      <c r="A166" s="278"/>
      <c r="B166" s="26"/>
      <c r="C166" s="278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78"/>
      <c r="W166" s="278"/>
      <c r="X166" s="53">
        <f t="shared" si="6"/>
        <v>0</v>
      </c>
      <c r="Y166" s="65" t="e">
        <f t="shared" si="7"/>
        <v>#DIV/0!</v>
      </c>
      <c r="Z166" s="65" t="e">
        <f t="shared" si="5"/>
        <v>#DIV/0!</v>
      </c>
    </row>
    <row r="167" spans="1:26" x14ac:dyDescent="0.25">
      <c r="B167" s="10"/>
    </row>
    <row r="168" spans="1:26" x14ac:dyDescent="0.25">
      <c r="B168" s="72"/>
    </row>
    <row r="169" spans="1:26" x14ac:dyDescent="0.25">
      <c r="B169" s="72"/>
    </row>
    <row r="170" spans="1:26" x14ac:dyDescent="0.25">
      <c r="B170" s="72"/>
    </row>
  </sheetData>
  <mergeCells count="57">
    <mergeCell ref="A64:A65"/>
    <mergeCell ref="A72:A73"/>
    <mergeCell ref="B23:B24"/>
    <mergeCell ref="C4:C5"/>
    <mergeCell ref="C12:C13"/>
    <mergeCell ref="C14:C15"/>
    <mergeCell ref="C16:C20"/>
    <mergeCell ref="C21:C22"/>
    <mergeCell ref="C23:C25"/>
    <mergeCell ref="A51:A52"/>
    <mergeCell ref="A53:A54"/>
    <mergeCell ref="A55:A56"/>
    <mergeCell ref="A57:A58"/>
    <mergeCell ref="A61:A62"/>
    <mergeCell ref="A4:A5"/>
    <mergeCell ref="A10:A11"/>
    <mergeCell ref="A12:A13"/>
    <mergeCell ref="A14:A15"/>
    <mergeCell ref="A16:A20"/>
    <mergeCell ref="A7:B7"/>
    <mergeCell ref="A8:B8"/>
    <mergeCell ref="A9:B9"/>
    <mergeCell ref="A123:B123"/>
    <mergeCell ref="A134:B134"/>
    <mergeCell ref="A153:B153"/>
    <mergeCell ref="A158:B158"/>
    <mergeCell ref="A163:B163"/>
    <mergeCell ref="A94:B94"/>
    <mergeCell ref="A101:B101"/>
    <mergeCell ref="A110:B110"/>
    <mergeCell ref="A117:B117"/>
    <mergeCell ref="A120:B120"/>
    <mergeCell ref="A28:B28"/>
    <mergeCell ref="A63:B63"/>
    <mergeCell ref="A21:A22"/>
    <mergeCell ref="A23:A25"/>
    <mergeCell ref="A26:A27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B1:Z1"/>
    <mergeCell ref="Y2:Z2"/>
    <mergeCell ref="Y3:Z3"/>
    <mergeCell ref="W4:X4"/>
    <mergeCell ref="Y4:Z4"/>
    <mergeCell ref="B4:B5"/>
    <mergeCell ref="D4:D5"/>
    <mergeCell ref="U4:U5"/>
    <mergeCell ref="V4:V5"/>
  </mergeCells>
  <pageMargins left="0.7" right="0.7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3"/>
  <sheetViews>
    <sheetView zoomScale="55" zoomScaleNormal="55" workbookViewId="0">
      <pane xSplit="3" ySplit="91" topLeftCell="D101" activePane="bottomRight" state="frozen"/>
      <selection pane="topRight"/>
      <selection pane="bottomLeft"/>
      <selection pane="bottomRight" activeCell="D179" sqref="D179:AD179"/>
    </sheetView>
  </sheetViews>
  <sheetFormatPr defaultColWidth="9.140625" defaultRowHeight="18.75" x14ac:dyDescent="0.25"/>
  <cols>
    <col min="1" max="1" width="8.5703125" style="5" customWidth="1"/>
    <col min="2" max="2" width="73.85546875" style="6" customWidth="1"/>
    <col min="3" max="3" width="17.5703125" style="5" customWidth="1"/>
    <col min="4" max="4" width="22.42578125" style="7" customWidth="1"/>
    <col min="5" max="5" width="24.28515625" style="7" customWidth="1"/>
    <col min="6" max="6" width="18.5703125" style="7" customWidth="1"/>
    <col min="7" max="7" width="15.5703125" style="7" hidden="1" customWidth="1"/>
    <col min="8" max="8" width="17.7109375" style="7" hidden="1" customWidth="1"/>
    <col min="9" max="10" width="18.85546875" style="7" hidden="1" customWidth="1"/>
    <col min="11" max="11" width="13.42578125" style="7" hidden="1" customWidth="1"/>
    <col min="12" max="12" width="12.7109375" style="7" hidden="1" customWidth="1"/>
    <col min="13" max="13" width="17.5703125" style="7" hidden="1" customWidth="1"/>
    <col min="14" max="14" width="13.5703125" style="7" hidden="1" customWidth="1"/>
    <col min="15" max="15" width="32.140625" style="7" hidden="1" customWidth="1"/>
    <col min="16" max="16" width="12.42578125" style="7" hidden="1" customWidth="1"/>
    <col min="17" max="17" width="12.5703125" style="7" hidden="1" customWidth="1"/>
    <col min="18" max="18" width="13.7109375" style="7" hidden="1" customWidth="1"/>
    <col min="19" max="19" width="25.28515625" style="7" hidden="1" customWidth="1"/>
    <col min="20" max="20" width="23.7109375" style="7" hidden="1" customWidth="1"/>
    <col min="21" max="21" width="27.85546875" style="7" hidden="1" customWidth="1"/>
    <col min="22" max="22" width="27.7109375" style="7" hidden="1" customWidth="1"/>
    <col min="23" max="23" width="22.140625" style="7" customWidth="1"/>
    <col min="24" max="24" width="22.7109375" style="7" customWidth="1"/>
    <col min="25" max="25" width="20" style="5" customWidth="1"/>
    <col min="26" max="26" width="21.5703125" style="5" customWidth="1"/>
    <col min="27" max="27" width="23.5703125" style="5" customWidth="1"/>
    <col min="28" max="28" width="19.85546875" style="5" customWidth="1"/>
    <col min="29" max="29" width="25.28515625" style="5" customWidth="1"/>
    <col min="30" max="30" width="22.28515625" style="5" customWidth="1"/>
    <col min="31" max="31" width="15.28515625" style="5" customWidth="1"/>
    <col min="32" max="32" width="20.28515625" style="5" customWidth="1"/>
    <col min="33" max="16384" width="9.140625" style="5"/>
  </cols>
  <sheetData>
    <row r="1" spans="1:32" ht="51.75" customHeight="1" x14ac:dyDescent="0.25">
      <c r="B1" s="348" t="s">
        <v>403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</row>
    <row r="2" spans="1:32" ht="51.75" customHeight="1" x14ac:dyDescent="0.25">
      <c r="B2" s="9" t="str">
        <f>'субвенции ФБ'!B2</f>
        <v>НА 01 января 2022 ГОДА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329" t="s">
        <v>404</v>
      </c>
      <c r="AF2" s="329"/>
    </row>
    <row r="3" spans="1:32" x14ac:dyDescent="0.25">
      <c r="B3" s="10"/>
      <c r="C3" s="4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4"/>
      <c r="Z3" s="4"/>
      <c r="AA3" s="4"/>
      <c r="AB3" s="4"/>
      <c r="AC3" s="4"/>
      <c r="AD3" s="4" t="s">
        <v>251</v>
      </c>
      <c r="AE3" s="330"/>
      <c r="AF3" s="330"/>
    </row>
    <row r="4" spans="1:32" ht="48.75" customHeight="1" x14ac:dyDescent="0.25">
      <c r="A4" s="368" t="s">
        <v>252</v>
      </c>
      <c r="B4" s="368" t="s">
        <v>253</v>
      </c>
      <c r="C4" s="356" t="s">
        <v>254</v>
      </c>
      <c r="D4" s="349" t="s">
        <v>405</v>
      </c>
      <c r="E4" s="350"/>
      <c r="F4" s="351"/>
      <c r="G4" s="358" t="s">
        <v>256</v>
      </c>
      <c r="H4" s="358" t="s">
        <v>257</v>
      </c>
      <c r="I4" s="352" t="s">
        <v>258</v>
      </c>
      <c r="J4" s="352" t="s">
        <v>259</v>
      </c>
      <c r="K4" s="352" t="s">
        <v>260</v>
      </c>
      <c r="L4" s="352" t="s">
        <v>261</v>
      </c>
      <c r="M4" s="358" t="s">
        <v>262</v>
      </c>
      <c r="N4" s="352" t="s">
        <v>263</v>
      </c>
      <c r="O4" s="352" t="s">
        <v>264</v>
      </c>
      <c r="P4" s="352"/>
      <c r="Q4" s="352"/>
      <c r="R4" s="352"/>
      <c r="S4" s="358" t="s">
        <v>265</v>
      </c>
      <c r="T4" s="358" t="s">
        <v>266</v>
      </c>
      <c r="U4" s="358" t="s">
        <v>267</v>
      </c>
      <c r="V4" s="352" t="s">
        <v>268</v>
      </c>
      <c r="W4" s="353" t="s">
        <v>406</v>
      </c>
      <c r="X4" s="354"/>
      <c r="Y4" s="355"/>
      <c r="Z4" s="353" t="s">
        <v>407</v>
      </c>
      <c r="AA4" s="354"/>
      <c r="AB4" s="355"/>
      <c r="AC4" s="353" t="s">
        <v>271</v>
      </c>
      <c r="AD4" s="355"/>
      <c r="AE4" s="353" t="s">
        <v>272</v>
      </c>
      <c r="AF4" s="355"/>
    </row>
    <row r="5" spans="1:32" ht="78" customHeight="1" x14ac:dyDescent="0.25">
      <c r="A5" s="368"/>
      <c r="B5" s="368"/>
      <c r="C5" s="357"/>
      <c r="D5" s="288" t="s">
        <v>281</v>
      </c>
      <c r="E5" s="288" t="s">
        <v>408</v>
      </c>
      <c r="F5" s="288" t="s">
        <v>409</v>
      </c>
      <c r="G5" s="359"/>
      <c r="H5" s="359"/>
      <c r="I5" s="352"/>
      <c r="J5" s="352"/>
      <c r="K5" s="352"/>
      <c r="L5" s="352"/>
      <c r="M5" s="359"/>
      <c r="N5" s="352"/>
      <c r="O5" s="288" t="s">
        <v>273</v>
      </c>
      <c r="P5" s="288" t="s">
        <v>274</v>
      </c>
      <c r="Q5" s="288" t="s">
        <v>275</v>
      </c>
      <c r="R5" s="288" t="s">
        <v>276</v>
      </c>
      <c r="S5" s="359"/>
      <c r="T5" s="359"/>
      <c r="U5" s="359"/>
      <c r="V5" s="352"/>
      <c r="W5" s="288" t="s">
        <v>331</v>
      </c>
      <c r="X5" s="288" t="s">
        <v>408</v>
      </c>
      <c r="Y5" s="288" t="s">
        <v>410</v>
      </c>
      <c r="Z5" s="288" t="s">
        <v>331</v>
      </c>
      <c r="AA5" s="288" t="s">
        <v>408</v>
      </c>
      <c r="AB5" s="288" t="s">
        <v>410</v>
      </c>
      <c r="AC5" s="288" t="s">
        <v>411</v>
      </c>
      <c r="AD5" s="288" t="s">
        <v>412</v>
      </c>
      <c r="AE5" s="288" t="s">
        <v>411</v>
      </c>
      <c r="AF5" s="288" t="s">
        <v>413</v>
      </c>
    </row>
    <row r="6" spans="1:32" ht="27" customHeight="1" x14ac:dyDescent="0.25">
      <c r="A6" s="278">
        <v>1</v>
      </c>
      <c r="B6" s="278">
        <v>2</v>
      </c>
      <c r="C6" s="278">
        <v>3</v>
      </c>
      <c r="D6" s="278">
        <v>4</v>
      </c>
      <c r="E6" s="278">
        <v>5</v>
      </c>
      <c r="F6" s="278">
        <v>6</v>
      </c>
      <c r="G6" s="278">
        <v>7</v>
      </c>
      <c r="H6" s="278">
        <v>8</v>
      </c>
      <c r="I6" s="278">
        <v>9</v>
      </c>
      <c r="J6" s="278">
        <v>10</v>
      </c>
      <c r="K6" s="278">
        <v>11</v>
      </c>
      <c r="L6" s="278">
        <v>12</v>
      </c>
      <c r="M6" s="278">
        <v>13</v>
      </c>
      <c r="N6" s="278">
        <v>14</v>
      </c>
      <c r="O6" s="278">
        <v>15</v>
      </c>
      <c r="P6" s="278">
        <v>16</v>
      </c>
      <c r="Q6" s="278">
        <v>17</v>
      </c>
      <c r="R6" s="278">
        <v>18</v>
      </c>
      <c r="S6" s="278">
        <v>19</v>
      </c>
      <c r="T6" s="278">
        <v>20</v>
      </c>
      <c r="U6" s="278">
        <v>21</v>
      </c>
      <c r="V6" s="278">
        <v>22</v>
      </c>
      <c r="W6" s="278">
        <v>7</v>
      </c>
      <c r="X6" s="278">
        <v>8</v>
      </c>
      <c r="Y6" s="278">
        <v>9</v>
      </c>
      <c r="Z6" s="278">
        <v>10</v>
      </c>
      <c r="AA6" s="278">
        <v>11</v>
      </c>
      <c r="AB6" s="278">
        <v>12</v>
      </c>
      <c r="AC6" s="278">
        <v>13</v>
      </c>
      <c r="AD6" s="278">
        <v>15</v>
      </c>
      <c r="AE6" s="278">
        <v>16</v>
      </c>
      <c r="AF6" s="278">
        <v>17</v>
      </c>
    </row>
    <row r="7" spans="1:32" hidden="1" x14ac:dyDescent="0.25">
      <c r="A7" s="331" t="s">
        <v>281</v>
      </c>
      <c r="B7" s="332"/>
      <c r="C7" s="281"/>
      <c r="D7" s="20" t="e">
        <f>+E7+F7</f>
        <v>#REF!</v>
      </c>
      <c r="E7" s="20" t="e">
        <f>+E9+E28+E63+#REF!+E105+E112+E121+E128+E131+E134+E145+E164+E169+E174</f>
        <v>#REF!</v>
      </c>
      <c r="F7" s="20" t="e">
        <f>+F9+F28+F63+#REF!+F105+F112+F121+F128+F131+F134+F145+F164+F169+F174</f>
        <v>#REF!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78"/>
      <c r="Z7" s="278"/>
      <c r="AA7" s="278"/>
      <c r="AB7" s="278"/>
      <c r="AC7" s="278"/>
      <c r="AD7" s="278"/>
      <c r="AE7" s="278"/>
      <c r="AF7" s="278"/>
    </row>
    <row r="8" spans="1:32" hidden="1" x14ac:dyDescent="0.25">
      <c r="A8" s="331" t="s">
        <v>282</v>
      </c>
      <c r="B8" s="332"/>
      <c r="C8" s="281"/>
      <c r="D8" s="20">
        <f>+E8+F8</f>
        <v>0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78"/>
      <c r="Z8" s="278"/>
      <c r="AA8" s="278"/>
      <c r="AB8" s="278"/>
      <c r="AC8" s="278"/>
      <c r="AD8" s="278"/>
      <c r="AE8" s="278"/>
      <c r="AF8" s="278"/>
    </row>
    <row r="9" spans="1:32" hidden="1" x14ac:dyDescent="0.25">
      <c r="A9" s="331" t="s">
        <v>283</v>
      </c>
      <c r="B9" s="332"/>
      <c r="C9" s="278"/>
      <c r="D9" s="20">
        <f>E9+F9</f>
        <v>190988.753</v>
      </c>
      <c r="E9" s="20">
        <f>+E11+E13+E15+E17+E20+E22+E25+E27</f>
        <v>189178.9</v>
      </c>
      <c r="F9" s="20">
        <f>+F11+F13+F15+F17+F20+F22+F25+F27</f>
        <v>1809.8530000000069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78"/>
      <c r="Z9" s="278"/>
      <c r="AA9" s="278"/>
      <c r="AB9" s="278"/>
      <c r="AC9" s="278"/>
      <c r="AD9" s="278"/>
      <c r="AE9" s="278"/>
      <c r="AF9" s="278"/>
    </row>
    <row r="10" spans="1:32" ht="75" hidden="1" x14ac:dyDescent="0.25">
      <c r="A10" s="338">
        <v>1</v>
      </c>
      <c r="B10" s="286" t="s">
        <v>284</v>
      </c>
      <c r="C10" s="287"/>
      <c r="D10" s="20"/>
      <c r="E10" s="20"/>
      <c r="F10" s="20"/>
      <c r="G10" s="20"/>
      <c r="H10" s="23"/>
      <c r="I10" s="20"/>
      <c r="J10" s="20"/>
      <c r="K10" s="20"/>
      <c r="L10" s="20"/>
      <c r="M10" s="20"/>
      <c r="N10" s="20"/>
      <c r="O10" s="28"/>
      <c r="P10" s="23"/>
      <c r="Q10" s="23"/>
      <c r="R10" s="29">
        <f>P10-Q10</f>
        <v>0</v>
      </c>
      <c r="S10" s="20"/>
      <c r="T10" s="20"/>
      <c r="U10" s="20"/>
      <c r="V10" s="23"/>
      <c r="W10" s="23"/>
      <c r="X10" s="23"/>
      <c r="Y10" s="34"/>
      <c r="Z10" s="34"/>
      <c r="AA10" s="34"/>
      <c r="AB10" s="34"/>
      <c r="AC10" s="34"/>
      <c r="AD10" s="34"/>
      <c r="AE10" s="34"/>
      <c r="AF10" s="34"/>
    </row>
    <row r="11" spans="1:32" hidden="1" x14ac:dyDescent="0.25">
      <c r="A11" s="339"/>
      <c r="B11" s="286" t="s">
        <v>281</v>
      </c>
      <c r="C11" s="287"/>
      <c r="D11" s="20">
        <f>E11+F11</f>
        <v>23139</v>
      </c>
      <c r="E11" s="20">
        <v>22907.599999999999</v>
      </c>
      <c r="F11" s="20">
        <v>231.4</v>
      </c>
      <c r="G11" s="20"/>
      <c r="H11" s="20"/>
      <c r="I11" s="20"/>
      <c r="J11" s="20"/>
      <c r="K11" s="20"/>
      <c r="L11" s="20"/>
      <c r="M11" s="20"/>
      <c r="N11" s="20"/>
      <c r="O11" s="20"/>
      <c r="P11" s="20">
        <f>SUM(P10:P10)</f>
        <v>0</v>
      </c>
      <c r="Q11" s="20">
        <f>SUM(Q10:Q10)</f>
        <v>0</v>
      </c>
      <c r="R11" s="20">
        <f>SUM(R10:R10)</f>
        <v>0</v>
      </c>
      <c r="S11" s="20"/>
      <c r="T11" s="20"/>
      <c r="U11" s="20"/>
      <c r="V11" s="20">
        <f>D11-Q11</f>
        <v>23139</v>
      </c>
      <c r="W11" s="20"/>
      <c r="X11" s="20"/>
      <c r="Y11" s="35"/>
      <c r="Z11" s="35"/>
      <c r="AA11" s="35"/>
      <c r="AB11" s="35"/>
      <c r="AC11" s="35"/>
      <c r="AD11" s="35"/>
      <c r="AE11" s="35"/>
      <c r="AF11" s="35"/>
    </row>
    <row r="12" spans="1:32" ht="36" hidden="1" customHeight="1" x14ac:dyDescent="0.25">
      <c r="A12" s="338">
        <v>2</v>
      </c>
      <c r="B12" s="286" t="s">
        <v>285</v>
      </c>
      <c r="C12" s="345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30"/>
      <c r="P12" s="20"/>
      <c r="Q12" s="20"/>
      <c r="R12" s="20">
        <f>P12-Q12</f>
        <v>0</v>
      </c>
      <c r="S12" s="20"/>
      <c r="T12" s="20"/>
      <c r="U12" s="20"/>
      <c r="V12" s="20"/>
      <c r="W12" s="20"/>
      <c r="X12" s="20"/>
      <c r="Y12" s="278"/>
      <c r="Z12" s="278"/>
      <c r="AA12" s="278"/>
      <c r="AB12" s="278"/>
      <c r="AC12" s="278"/>
      <c r="AD12" s="278"/>
      <c r="AE12" s="278"/>
      <c r="AF12" s="278"/>
    </row>
    <row r="13" spans="1:32" ht="12.75" hidden="1" customHeight="1" x14ac:dyDescent="0.25">
      <c r="A13" s="339"/>
      <c r="B13" s="24" t="s">
        <v>281</v>
      </c>
      <c r="C13" s="346"/>
      <c r="D13" s="20">
        <f>E13+F13</f>
        <v>8800.5</v>
      </c>
      <c r="E13" s="20">
        <v>8712.5</v>
      </c>
      <c r="F13" s="20">
        <v>88</v>
      </c>
      <c r="G13" s="20"/>
      <c r="H13" s="20"/>
      <c r="I13" s="20"/>
      <c r="J13" s="20"/>
      <c r="K13" s="20"/>
      <c r="L13" s="20"/>
      <c r="M13" s="20"/>
      <c r="N13" s="20"/>
      <c r="O13" s="20"/>
      <c r="P13" s="20">
        <f>SUM(P12:P12)</f>
        <v>0</v>
      </c>
      <c r="Q13" s="20">
        <f>SUM(Q12:Q12)</f>
        <v>0</v>
      </c>
      <c r="R13" s="20">
        <f>SUM(R12:R12)</f>
        <v>0</v>
      </c>
      <c r="S13" s="20"/>
      <c r="T13" s="20"/>
      <c r="U13" s="20"/>
      <c r="V13" s="20">
        <f>D13-Q13</f>
        <v>8800.5</v>
      </c>
      <c r="W13" s="20"/>
      <c r="X13" s="20"/>
      <c r="Y13" s="35"/>
      <c r="Z13" s="35"/>
      <c r="AA13" s="35"/>
      <c r="AB13" s="35"/>
      <c r="AC13" s="35"/>
      <c r="AD13" s="35"/>
      <c r="AE13" s="35"/>
      <c r="AF13" s="35"/>
    </row>
    <row r="14" spans="1:32" ht="38.25" hidden="1" customHeight="1" x14ac:dyDescent="0.25">
      <c r="A14" s="338">
        <v>3</v>
      </c>
      <c r="B14" s="286" t="s">
        <v>286</v>
      </c>
      <c r="C14" s="345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30"/>
      <c r="P14" s="20"/>
      <c r="Q14" s="20"/>
      <c r="R14" s="20">
        <f>P14-Q14</f>
        <v>0</v>
      </c>
      <c r="S14" s="20"/>
      <c r="T14" s="20"/>
      <c r="U14" s="20"/>
      <c r="V14" s="20"/>
      <c r="W14" s="20"/>
      <c r="X14" s="20"/>
      <c r="Y14" s="278"/>
      <c r="Z14" s="278"/>
      <c r="AA14" s="278"/>
      <c r="AB14" s="278"/>
      <c r="AC14" s="278"/>
      <c r="AD14" s="278"/>
      <c r="AE14" s="278"/>
      <c r="AF14" s="278"/>
    </row>
    <row r="15" spans="1:32" ht="12.75" hidden="1" customHeight="1" x14ac:dyDescent="0.25">
      <c r="A15" s="339"/>
      <c r="B15" s="286" t="s">
        <v>281</v>
      </c>
      <c r="C15" s="346"/>
      <c r="D15" s="20">
        <f>E15+F15</f>
        <v>10510</v>
      </c>
      <c r="E15" s="20">
        <v>10404.9</v>
      </c>
      <c r="F15" s="20">
        <v>105.1</v>
      </c>
      <c r="G15" s="20"/>
      <c r="H15" s="20"/>
      <c r="I15" s="20"/>
      <c r="J15" s="20"/>
      <c r="K15" s="20"/>
      <c r="L15" s="20"/>
      <c r="M15" s="20"/>
      <c r="N15" s="20"/>
      <c r="O15" s="20"/>
      <c r="P15" s="20">
        <f>SUM(P14:P14)</f>
        <v>0</v>
      </c>
      <c r="Q15" s="20">
        <f>SUM(Q14:Q14)</f>
        <v>0</v>
      </c>
      <c r="R15" s="20">
        <f>SUM(R14:R14)</f>
        <v>0</v>
      </c>
      <c r="S15" s="20"/>
      <c r="T15" s="20"/>
      <c r="U15" s="20"/>
      <c r="V15" s="20">
        <f>D15-Q15</f>
        <v>10510</v>
      </c>
      <c r="W15" s="20"/>
      <c r="X15" s="20"/>
      <c r="Y15" s="35"/>
      <c r="Z15" s="35"/>
      <c r="AA15" s="35"/>
      <c r="AB15" s="35"/>
      <c r="AC15" s="35"/>
      <c r="AD15" s="35"/>
      <c r="AE15" s="35"/>
      <c r="AF15" s="35"/>
    </row>
    <row r="16" spans="1:32" ht="25.5" hidden="1" customHeight="1" x14ac:dyDescent="0.25">
      <c r="A16" s="338">
        <v>4</v>
      </c>
      <c r="B16" s="286" t="s">
        <v>287</v>
      </c>
      <c r="C16" s="345" t="s">
        <v>288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31"/>
      <c r="P16" s="20"/>
      <c r="Q16" s="20"/>
      <c r="R16" s="20">
        <f>P16-Q16</f>
        <v>0</v>
      </c>
      <c r="S16" s="20"/>
      <c r="T16" s="20"/>
      <c r="U16" s="20"/>
      <c r="V16" s="20"/>
      <c r="W16" s="20"/>
      <c r="X16" s="20"/>
      <c r="Y16" s="278"/>
      <c r="Z16" s="278"/>
      <c r="AA16" s="278"/>
      <c r="AB16" s="278"/>
      <c r="AC16" s="278"/>
      <c r="AD16" s="278"/>
      <c r="AE16" s="278"/>
      <c r="AF16" s="278"/>
    </row>
    <row r="17" spans="1:32" ht="12.75" hidden="1" customHeight="1" x14ac:dyDescent="0.25">
      <c r="A17" s="340"/>
      <c r="B17" s="24" t="s">
        <v>281</v>
      </c>
      <c r="C17" s="347"/>
      <c r="D17" s="20">
        <f>E17+F17</f>
        <v>57883.8</v>
      </c>
      <c r="E17" s="20">
        <v>57305</v>
      </c>
      <c r="F17" s="20">
        <v>578.79999999999995</v>
      </c>
      <c r="G17" s="20"/>
      <c r="H17" s="20"/>
      <c r="I17" s="20"/>
      <c r="J17" s="20"/>
      <c r="K17" s="20"/>
      <c r="L17" s="20"/>
      <c r="M17" s="20"/>
      <c r="N17" s="20"/>
      <c r="O17" s="32"/>
      <c r="P17" s="20">
        <f>SUM(P16:P16)</f>
        <v>0</v>
      </c>
      <c r="Q17" s="20">
        <f>SUM(Q16:Q16)</f>
        <v>0</v>
      </c>
      <c r="R17" s="20">
        <f>SUM(R16:R16)</f>
        <v>0</v>
      </c>
      <c r="S17" s="20"/>
      <c r="T17" s="20"/>
      <c r="U17" s="20"/>
      <c r="V17" s="20">
        <f>D17-Q17</f>
        <v>57883.8</v>
      </c>
      <c r="W17" s="20"/>
      <c r="X17" s="20"/>
      <c r="Y17" s="35"/>
      <c r="Z17" s="35"/>
      <c r="AA17" s="35"/>
      <c r="AB17" s="35"/>
      <c r="AC17" s="35"/>
      <c r="AD17" s="35"/>
      <c r="AE17" s="35"/>
      <c r="AF17" s="35"/>
    </row>
    <row r="18" spans="1:32" ht="38.25" hidden="1" customHeight="1" x14ac:dyDescent="0.25">
      <c r="A18" s="340"/>
      <c r="B18" s="24" t="s">
        <v>289</v>
      </c>
      <c r="C18" s="347"/>
      <c r="D18" s="282">
        <f>+E18+F18</f>
        <v>1584.903</v>
      </c>
      <c r="E18" s="282">
        <v>1569.0534</v>
      </c>
      <c r="F18" s="282">
        <v>15.849600000000001</v>
      </c>
      <c r="G18" s="282"/>
      <c r="H18" s="20"/>
      <c r="I18" s="20"/>
      <c r="J18" s="20"/>
      <c r="K18" s="20"/>
      <c r="L18" s="20"/>
      <c r="M18" s="20"/>
      <c r="N18" s="20"/>
      <c r="O18" s="31"/>
      <c r="P18" s="20"/>
      <c r="Q18" s="20"/>
      <c r="R18" s="20">
        <f>P18-Q18</f>
        <v>0</v>
      </c>
      <c r="S18" s="20"/>
      <c r="T18" s="20"/>
      <c r="U18" s="20"/>
      <c r="V18" s="20"/>
      <c r="W18" s="20"/>
      <c r="X18" s="20"/>
      <c r="Y18" s="278"/>
      <c r="Z18" s="278"/>
      <c r="AA18" s="278"/>
      <c r="AB18" s="278"/>
      <c r="AC18" s="278"/>
      <c r="AD18" s="278"/>
      <c r="AE18" s="278"/>
      <c r="AF18" s="278"/>
    </row>
    <row r="19" spans="1:32" ht="12.75" hidden="1" customHeight="1" x14ac:dyDescent="0.25">
      <c r="A19" s="340"/>
      <c r="B19" s="24" t="s">
        <v>290</v>
      </c>
      <c r="C19" s="347"/>
      <c r="D19" s="20">
        <f>+E19+F19</f>
        <v>459.34</v>
      </c>
      <c r="E19" s="20">
        <v>454.7466</v>
      </c>
      <c r="F19" s="20">
        <v>4.5933999999999999</v>
      </c>
      <c r="G19" s="20"/>
      <c r="H19" s="20"/>
      <c r="I19" s="20"/>
      <c r="J19" s="20"/>
      <c r="K19" s="20"/>
      <c r="L19" s="20"/>
      <c r="M19" s="20"/>
      <c r="N19" s="20"/>
      <c r="O19" s="31"/>
      <c r="P19" s="20"/>
      <c r="Q19" s="20"/>
      <c r="R19" s="20">
        <f>P19-Q19</f>
        <v>0</v>
      </c>
      <c r="S19" s="20"/>
      <c r="T19" s="20"/>
      <c r="U19" s="20"/>
      <c r="V19" s="20"/>
      <c r="W19" s="20"/>
      <c r="X19" s="20"/>
      <c r="Y19" s="278"/>
      <c r="Z19" s="278"/>
      <c r="AA19" s="278"/>
      <c r="AB19" s="278"/>
      <c r="AC19" s="278"/>
      <c r="AD19" s="278"/>
      <c r="AE19" s="278"/>
      <c r="AF19" s="278"/>
    </row>
    <row r="20" spans="1:32" ht="12.75" hidden="1" customHeight="1" x14ac:dyDescent="0.25">
      <c r="A20" s="340"/>
      <c r="B20" s="24" t="s">
        <v>281</v>
      </c>
      <c r="C20" s="347"/>
      <c r="D20" s="20">
        <f>E20+F20</f>
        <v>2044.2429999999999</v>
      </c>
      <c r="E20" s="20">
        <f>+E18+E19</f>
        <v>2023.8</v>
      </c>
      <c r="F20" s="20">
        <f>+F18+F19</f>
        <v>20.443000000000001</v>
      </c>
      <c r="G20" s="20"/>
      <c r="H20" s="20"/>
      <c r="I20" s="20"/>
      <c r="J20" s="20"/>
      <c r="K20" s="20"/>
      <c r="L20" s="20"/>
      <c r="M20" s="20"/>
      <c r="N20" s="20"/>
      <c r="O20" s="20"/>
      <c r="P20" s="20">
        <f>SUM(P18:P18)</f>
        <v>0</v>
      </c>
      <c r="Q20" s="20">
        <f>SUM(Q18:Q18)</f>
        <v>0</v>
      </c>
      <c r="R20" s="20">
        <f>SUM(R18:R18)</f>
        <v>0</v>
      </c>
      <c r="S20" s="20"/>
      <c r="T20" s="20"/>
      <c r="U20" s="20"/>
      <c r="V20" s="20">
        <f>D20-Q20</f>
        <v>2044.2429999999999</v>
      </c>
      <c r="W20" s="20"/>
      <c r="X20" s="20"/>
      <c r="Y20" s="35"/>
      <c r="Z20" s="35"/>
      <c r="AA20" s="35"/>
      <c r="AB20" s="35"/>
      <c r="AC20" s="35"/>
      <c r="AD20" s="35"/>
      <c r="AE20" s="35"/>
      <c r="AF20" s="35"/>
    </row>
    <row r="21" spans="1:32" ht="12.75" hidden="1" customHeight="1" x14ac:dyDescent="0.25">
      <c r="A21" s="338">
        <v>5</v>
      </c>
      <c r="B21" s="286" t="s">
        <v>291</v>
      </c>
      <c r="C21" s="345"/>
      <c r="D21" s="20">
        <f>+E21+F21</f>
        <v>979.18999999999994</v>
      </c>
      <c r="E21" s="20">
        <v>969.4</v>
      </c>
      <c r="F21" s="20">
        <v>9.7899999999999991</v>
      </c>
      <c r="G21" s="20"/>
      <c r="H21" s="20"/>
      <c r="I21" s="20"/>
      <c r="J21" s="20"/>
      <c r="K21" s="20"/>
      <c r="L21" s="20"/>
      <c r="M21" s="20"/>
      <c r="N21" s="20"/>
      <c r="O21" s="33"/>
      <c r="P21" s="20"/>
      <c r="Q21" s="20"/>
      <c r="R21" s="20"/>
      <c r="S21" s="20"/>
      <c r="T21" s="20"/>
      <c r="U21" s="20"/>
      <c r="V21" s="20"/>
      <c r="W21" s="20"/>
      <c r="X21" s="20"/>
      <c r="Y21" s="278"/>
      <c r="Z21" s="278"/>
      <c r="AA21" s="278"/>
      <c r="AB21" s="278"/>
      <c r="AC21" s="278"/>
      <c r="AD21" s="278"/>
      <c r="AE21" s="278"/>
      <c r="AF21" s="278"/>
    </row>
    <row r="22" spans="1:32" ht="12.75" hidden="1" customHeight="1" x14ac:dyDescent="0.25">
      <c r="A22" s="339"/>
      <c r="B22" s="286" t="s">
        <v>281</v>
      </c>
      <c r="C22" s="346"/>
      <c r="D22" s="20">
        <f>E22+F22</f>
        <v>979.18999999999994</v>
      </c>
      <c r="E22" s="20">
        <f>+SUM(E21:E21)</f>
        <v>969.4</v>
      </c>
      <c r="F22" s="20">
        <f>+SUM(F21:F21)</f>
        <v>9.7899999999999991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78"/>
      <c r="Z22" s="278"/>
      <c r="AA22" s="278"/>
      <c r="AB22" s="278"/>
      <c r="AC22" s="278"/>
      <c r="AD22" s="278"/>
      <c r="AE22" s="278"/>
      <c r="AF22" s="278"/>
    </row>
    <row r="23" spans="1:32" ht="12.75" hidden="1" customHeight="1" x14ac:dyDescent="0.25">
      <c r="A23" s="338">
        <v>6</v>
      </c>
      <c r="B23" s="343" t="s">
        <v>292</v>
      </c>
      <c r="C23" s="345" t="s">
        <v>288</v>
      </c>
      <c r="D23" s="20">
        <f t="shared" ref="D23:D27" si="0">E23+F23</f>
        <v>5000</v>
      </c>
      <c r="E23" s="20">
        <v>5000</v>
      </c>
      <c r="F23" s="20">
        <v>0</v>
      </c>
      <c r="G23" s="20"/>
      <c r="H23" s="20"/>
      <c r="I23" s="20"/>
      <c r="J23" s="20"/>
      <c r="K23" s="20"/>
      <c r="L23" s="20"/>
      <c r="M23" s="20"/>
      <c r="N23" s="20"/>
      <c r="O23" s="33"/>
      <c r="P23" s="20"/>
      <c r="Q23" s="20"/>
      <c r="R23" s="20"/>
      <c r="S23" s="20"/>
      <c r="T23" s="20"/>
      <c r="U23" s="20"/>
      <c r="V23" s="20"/>
      <c r="W23" s="20"/>
      <c r="X23" s="20"/>
      <c r="Y23" s="278"/>
      <c r="Z23" s="278"/>
      <c r="AA23" s="278"/>
      <c r="AB23" s="278"/>
      <c r="AC23" s="278"/>
      <c r="AD23" s="278"/>
      <c r="AE23" s="278"/>
      <c r="AF23" s="278"/>
    </row>
    <row r="24" spans="1:32" ht="12.75" hidden="1" customHeight="1" x14ac:dyDescent="0.25">
      <c r="A24" s="340"/>
      <c r="B24" s="344"/>
      <c r="C24" s="347"/>
      <c r="D24" s="20">
        <f t="shared" si="0"/>
        <v>5000</v>
      </c>
      <c r="E24" s="20">
        <v>5000</v>
      </c>
      <c r="F24" s="20">
        <v>0</v>
      </c>
      <c r="G24" s="20"/>
      <c r="H24" s="20"/>
      <c r="I24" s="20"/>
      <c r="J24" s="20"/>
      <c r="K24" s="20"/>
      <c r="L24" s="20"/>
      <c r="M24" s="20"/>
      <c r="N24" s="20"/>
      <c r="O24" s="33"/>
      <c r="P24" s="20"/>
      <c r="Q24" s="20"/>
      <c r="R24" s="20"/>
      <c r="S24" s="20"/>
      <c r="T24" s="20"/>
      <c r="U24" s="20"/>
      <c r="V24" s="20"/>
      <c r="W24" s="20"/>
      <c r="X24" s="20"/>
      <c r="Y24" s="278"/>
      <c r="Z24" s="278"/>
      <c r="AA24" s="278"/>
      <c r="AB24" s="278"/>
      <c r="AC24" s="278"/>
      <c r="AD24" s="278"/>
      <c r="AE24" s="278"/>
      <c r="AF24" s="278"/>
    </row>
    <row r="25" spans="1:32" ht="12.75" hidden="1" customHeight="1" x14ac:dyDescent="0.25">
      <c r="A25" s="339"/>
      <c r="B25" s="24" t="s">
        <v>281</v>
      </c>
      <c r="C25" s="346"/>
      <c r="D25" s="20">
        <f t="shared" si="0"/>
        <v>10000</v>
      </c>
      <c r="E25" s="20">
        <v>10000</v>
      </c>
      <c r="F25" s="20">
        <v>0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78"/>
      <c r="Z25" s="278"/>
      <c r="AA25" s="278"/>
      <c r="AB25" s="278"/>
      <c r="AC25" s="278"/>
      <c r="AD25" s="278"/>
      <c r="AE25" s="278"/>
      <c r="AF25" s="278"/>
    </row>
    <row r="26" spans="1:32" ht="93.75" hidden="1" x14ac:dyDescent="0.25">
      <c r="A26" s="341">
        <v>7</v>
      </c>
      <c r="B26" s="24" t="s">
        <v>293</v>
      </c>
      <c r="C26" s="25"/>
      <c r="D26" s="20">
        <f t="shared" si="0"/>
        <v>0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78"/>
      <c r="Z26" s="278"/>
      <c r="AA26" s="278"/>
      <c r="AB26" s="278"/>
      <c r="AC26" s="278"/>
      <c r="AD26" s="278"/>
      <c r="AE26" s="278"/>
      <c r="AF26" s="278"/>
    </row>
    <row r="27" spans="1:32" hidden="1" x14ac:dyDescent="0.25">
      <c r="A27" s="342"/>
      <c r="B27" s="24" t="s">
        <v>281</v>
      </c>
      <c r="C27" s="25"/>
      <c r="D27" s="20">
        <f t="shared" si="0"/>
        <v>77632.02</v>
      </c>
      <c r="E27" s="20">
        <v>76855.7</v>
      </c>
      <c r="F27" s="20">
        <v>776.32000000000698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78"/>
      <c r="Z27" s="278"/>
      <c r="AA27" s="278"/>
      <c r="AB27" s="278"/>
      <c r="AC27" s="278"/>
      <c r="AD27" s="278"/>
      <c r="AE27" s="278"/>
      <c r="AF27" s="278"/>
    </row>
    <row r="28" spans="1:32" hidden="1" x14ac:dyDescent="0.25">
      <c r="A28" s="331" t="s">
        <v>294</v>
      </c>
      <c r="B28" s="332"/>
      <c r="C28" s="278"/>
      <c r="D28" s="20">
        <f>+E28+F28</f>
        <v>986202.24610000022</v>
      </c>
      <c r="E28" s="20">
        <f>+E30+E32+E34+E36+E38+E40+E42+E44+E46+E48+E50+E52+E54+E56+E58+E60+E62</f>
        <v>977762.20000000019</v>
      </c>
      <c r="F28" s="20">
        <f>+F30+F32+F34+F36+F38+F40+F42+F44+F46+F48+F50+F52+F54+F56+F58+F60+F62</f>
        <v>8440.0460999999959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78"/>
      <c r="Z28" s="278"/>
      <c r="AA28" s="278"/>
      <c r="AB28" s="278"/>
      <c r="AC28" s="278"/>
      <c r="AD28" s="278"/>
      <c r="AE28" s="278"/>
      <c r="AF28" s="278"/>
    </row>
    <row r="29" spans="1:32" ht="112.5" hidden="1" x14ac:dyDescent="0.25">
      <c r="A29" s="325">
        <v>1</v>
      </c>
      <c r="B29" s="26" t="s">
        <v>295</v>
      </c>
      <c r="C29" s="278"/>
      <c r="D29" s="20">
        <f>E29+F29</f>
        <v>0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78"/>
      <c r="Z29" s="278"/>
      <c r="AA29" s="278"/>
      <c r="AB29" s="278"/>
      <c r="AC29" s="278"/>
      <c r="AD29" s="278"/>
      <c r="AE29" s="278"/>
      <c r="AF29" s="278"/>
    </row>
    <row r="30" spans="1:32" hidden="1" x14ac:dyDescent="0.25">
      <c r="A30" s="326"/>
      <c r="B30" s="24" t="s">
        <v>281</v>
      </c>
      <c r="C30" s="25"/>
      <c r="D30" s="20">
        <f>E30+F30</f>
        <v>30000</v>
      </c>
      <c r="E30" s="20">
        <v>29700</v>
      </c>
      <c r="F30" s="20">
        <v>300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78"/>
      <c r="Z30" s="278"/>
      <c r="AA30" s="278"/>
      <c r="AB30" s="278"/>
      <c r="AC30" s="278"/>
      <c r="AD30" s="278"/>
      <c r="AE30" s="278"/>
      <c r="AF30" s="278"/>
    </row>
    <row r="31" spans="1:32" ht="75" hidden="1" x14ac:dyDescent="0.25">
      <c r="A31" s="325">
        <v>2</v>
      </c>
      <c r="B31" s="27" t="s">
        <v>296</v>
      </c>
      <c r="C31" s="277" t="s">
        <v>297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33"/>
      <c r="P31" s="20"/>
      <c r="Q31" s="20"/>
      <c r="R31" s="20"/>
      <c r="S31" s="20"/>
      <c r="T31" s="20"/>
      <c r="U31" s="20"/>
      <c r="V31" s="20"/>
      <c r="W31" s="20"/>
      <c r="X31" s="20"/>
      <c r="Y31" s="278"/>
      <c r="Z31" s="278"/>
      <c r="AA31" s="278"/>
      <c r="AB31" s="278"/>
      <c r="AC31" s="278"/>
      <c r="AD31" s="278"/>
      <c r="AE31" s="278"/>
      <c r="AF31" s="278"/>
    </row>
    <row r="32" spans="1:32" hidden="1" x14ac:dyDescent="0.25">
      <c r="A32" s="326"/>
      <c r="B32" s="26" t="s">
        <v>281</v>
      </c>
      <c r="C32" s="278"/>
      <c r="D32" s="20">
        <f>E32+F32</f>
        <v>285589.90000000002</v>
      </c>
      <c r="E32" s="20">
        <v>282734</v>
      </c>
      <c r="F32" s="20">
        <v>2855.9</v>
      </c>
      <c r="G32" s="20"/>
      <c r="H32" s="20"/>
      <c r="I32" s="20"/>
      <c r="J32" s="20"/>
      <c r="K32" s="20"/>
      <c r="L32" s="20"/>
      <c r="M32" s="20"/>
      <c r="N32" s="20"/>
      <c r="O32" s="20"/>
      <c r="P32" s="20">
        <f>SUM(P31:P31)</f>
        <v>0</v>
      </c>
      <c r="Q32" s="20">
        <f>SUM(Q31:Q31)</f>
        <v>0</v>
      </c>
      <c r="R32" s="20">
        <f>SUM(R31:R31)</f>
        <v>0</v>
      </c>
      <c r="S32" s="20"/>
      <c r="T32" s="20"/>
      <c r="U32" s="20"/>
      <c r="V32" s="20">
        <f>D32-Q32</f>
        <v>285589.90000000002</v>
      </c>
      <c r="W32" s="20"/>
      <c r="X32" s="20"/>
      <c r="Y32" s="35"/>
      <c r="Z32" s="35"/>
      <c r="AA32" s="35"/>
      <c r="AB32" s="35"/>
      <c r="AC32" s="35"/>
      <c r="AD32" s="35"/>
      <c r="AE32" s="35"/>
      <c r="AF32" s="35"/>
    </row>
    <row r="33" spans="1:32" ht="123" hidden="1" customHeight="1" x14ac:dyDescent="0.25">
      <c r="A33" s="325">
        <v>3</v>
      </c>
      <c r="B33" s="26" t="s">
        <v>298</v>
      </c>
      <c r="C33" s="278"/>
      <c r="D33" s="20">
        <f>+E33+F33</f>
        <v>0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78"/>
      <c r="Z33" s="278"/>
      <c r="AA33" s="278"/>
      <c r="AB33" s="278"/>
      <c r="AC33" s="278"/>
      <c r="AD33" s="278"/>
      <c r="AE33" s="278"/>
      <c r="AF33" s="278"/>
    </row>
    <row r="34" spans="1:32" hidden="1" x14ac:dyDescent="0.25">
      <c r="A34" s="326"/>
      <c r="B34" s="26" t="s">
        <v>281</v>
      </c>
      <c r="C34" s="278"/>
      <c r="D34" s="20">
        <f>+E34+F34</f>
        <v>1603.8</v>
      </c>
      <c r="E34" s="20">
        <v>358.8</v>
      </c>
      <c r="F34" s="20">
        <v>1245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78"/>
      <c r="Z34" s="278"/>
      <c r="AA34" s="278"/>
      <c r="AB34" s="278"/>
      <c r="AC34" s="278"/>
      <c r="AD34" s="278"/>
      <c r="AE34" s="278"/>
      <c r="AF34" s="278"/>
    </row>
    <row r="35" spans="1:32" ht="66.75" hidden="1" customHeight="1" x14ac:dyDescent="0.25">
      <c r="A35" s="325">
        <v>4</v>
      </c>
      <c r="B35" s="26" t="s">
        <v>299</v>
      </c>
      <c r="C35" s="278"/>
      <c r="D35" s="20">
        <f t="shared" ref="D35:D65" si="1">+E35+F35</f>
        <v>0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78"/>
      <c r="Z35" s="278"/>
      <c r="AA35" s="278"/>
      <c r="AB35" s="278"/>
      <c r="AC35" s="278"/>
      <c r="AD35" s="278"/>
      <c r="AE35" s="278"/>
      <c r="AF35" s="278"/>
    </row>
    <row r="36" spans="1:32" hidden="1" x14ac:dyDescent="0.25">
      <c r="A36" s="326"/>
      <c r="B36" s="26" t="s">
        <v>281</v>
      </c>
      <c r="C36" s="278"/>
      <c r="D36" s="20">
        <f t="shared" si="1"/>
        <v>15007.3737</v>
      </c>
      <c r="E36" s="20">
        <v>14857.3</v>
      </c>
      <c r="F36" s="20">
        <v>150.073700000001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78"/>
      <c r="Z36" s="278"/>
      <c r="AA36" s="278"/>
      <c r="AB36" s="278"/>
      <c r="AC36" s="278"/>
      <c r="AD36" s="278"/>
      <c r="AE36" s="278"/>
      <c r="AF36" s="278"/>
    </row>
    <row r="37" spans="1:32" ht="36.75" hidden="1" customHeight="1" x14ac:dyDescent="0.25">
      <c r="A37" s="325">
        <v>5</v>
      </c>
      <c r="B37" s="26" t="s">
        <v>300</v>
      </c>
      <c r="C37" s="278"/>
      <c r="D37" s="20">
        <f t="shared" si="1"/>
        <v>0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78"/>
      <c r="Z37" s="278"/>
      <c r="AA37" s="278"/>
      <c r="AB37" s="278"/>
      <c r="AC37" s="278"/>
      <c r="AD37" s="278"/>
      <c r="AE37" s="278"/>
      <c r="AF37" s="278"/>
    </row>
    <row r="38" spans="1:32" hidden="1" x14ac:dyDescent="0.25">
      <c r="A38" s="326"/>
      <c r="B38" s="26" t="s">
        <v>281</v>
      </c>
      <c r="C38" s="278"/>
      <c r="D38" s="20">
        <f t="shared" si="1"/>
        <v>8722.4240000000009</v>
      </c>
      <c r="E38" s="20">
        <v>8635.2000000000007</v>
      </c>
      <c r="F38" s="20">
        <v>87.224000000000203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78"/>
      <c r="Z38" s="278"/>
      <c r="AA38" s="278"/>
      <c r="AB38" s="278"/>
      <c r="AC38" s="278"/>
      <c r="AD38" s="278"/>
      <c r="AE38" s="278"/>
      <c r="AF38" s="278"/>
    </row>
    <row r="39" spans="1:32" ht="102.75" hidden="1" customHeight="1" x14ac:dyDescent="0.25">
      <c r="A39" s="325">
        <v>6</v>
      </c>
      <c r="B39" s="26" t="s">
        <v>301</v>
      </c>
      <c r="C39" s="278" t="s">
        <v>297</v>
      </c>
      <c r="D39" s="20">
        <f t="shared" si="1"/>
        <v>0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78"/>
      <c r="Z39" s="278"/>
      <c r="AA39" s="278"/>
      <c r="AB39" s="278"/>
      <c r="AC39" s="278"/>
      <c r="AD39" s="278"/>
      <c r="AE39" s="278"/>
      <c r="AF39" s="278"/>
    </row>
    <row r="40" spans="1:32" hidden="1" x14ac:dyDescent="0.25">
      <c r="A40" s="326"/>
      <c r="B40" s="26" t="s">
        <v>281</v>
      </c>
      <c r="C40" s="278"/>
      <c r="D40" s="20">
        <f t="shared" si="1"/>
        <v>16924.949000000001</v>
      </c>
      <c r="E40" s="20">
        <v>16755.7</v>
      </c>
      <c r="F40" s="20">
        <v>169.249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78"/>
      <c r="Z40" s="278"/>
      <c r="AA40" s="278"/>
      <c r="AB40" s="278"/>
      <c r="AC40" s="278"/>
      <c r="AD40" s="278"/>
      <c r="AE40" s="278"/>
      <c r="AF40" s="278"/>
    </row>
    <row r="41" spans="1:32" ht="45" hidden="1" customHeight="1" x14ac:dyDescent="0.25">
      <c r="A41" s="325">
        <v>7</v>
      </c>
      <c r="B41" s="26" t="s">
        <v>302</v>
      </c>
      <c r="C41" s="278" t="s">
        <v>297</v>
      </c>
      <c r="D41" s="20">
        <f t="shared" si="1"/>
        <v>0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78"/>
      <c r="Z41" s="278"/>
      <c r="AA41" s="278"/>
      <c r="AB41" s="278"/>
      <c r="AC41" s="278"/>
      <c r="AD41" s="278"/>
      <c r="AE41" s="278"/>
      <c r="AF41" s="278"/>
    </row>
    <row r="42" spans="1:32" hidden="1" x14ac:dyDescent="0.25">
      <c r="A42" s="326"/>
      <c r="B42" s="26" t="s">
        <v>281</v>
      </c>
      <c r="C42" s="278"/>
      <c r="D42" s="20">
        <f t="shared" si="1"/>
        <v>150000</v>
      </c>
      <c r="E42" s="20">
        <v>148500</v>
      </c>
      <c r="F42" s="20">
        <v>1500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78"/>
      <c r="Z42" s="278"/>
      <c r="AA42" s="278"/>
      <c r="AB42" s="278"/>
      <c r="AC42" s="278"/>
      <c r="AD42" s="278"/>
      <c r="AE42" s="278"/>
      <c r="AF42" s="278"/>
    </row>
    <row r="43" spans="1:32" ht="86.25" hidden="1" customHeight="1" x14ac:dyDescent="0.25">
      <c r="A43" s="325">
        <v>8</v>
      </c>
      <c r="B43" s="26" t="s">
        <v>303</v>
      </c>
      <c r="C43" s="278" t="s">
        <v>297</v>
      </c>
      <c r="D43" s="20">
        <f t="shared" si="1"/>
        <v>0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78"/>
      <c r="Z43" s="278"/>
      <c r="AA43" s="278"/>
      <c r="AB43" s="278"/>
      <c r="AC43" s="278"/>
      <c r="AD43" s="278"/>
      <c r="AE43" s="278"/>
      <c r="AF43" s="278"/>
    </row>
    <row r="44" spans="1:32" hidden="1" x14ac:dyDescent="0.25">
      <c r="A44" s="326"/>
      <c r="B44" s="26" t="s">
        <v>281</v>
      </c>
      <c r="C44" s="278"/>
      <c r="D44" s="20">
        <f t="shared" si="1"/>
        <v>62625.7</v>
      </c>
      <c r="E44" s="20">
        <v>61986.8</v>
      </c>
      <c r="F44" s="20">
        <v>638.89999999999395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78"/>
      <c r="Z44" s="278"/>
      <c r="AA44" s="278"/>
      <c r="AB44" s="278"/>
      <c r="AC44" s="278"/>
      <c r="AD44" s="278"/>
      <c r="AE44" s="278"/>
      <c r="AF44" s="278"/>
    </row>
    <row r="45" spans="1:32" ht="78.75" hidden="1" customHeight="1" x14ac:dyDescent="0.25">
      <c r="A45" s="325">
        <v>9</v>
      </c>
      <c r="B45" s="26" t="s">
        <v>304</v>
      </c>
      <c r="C45" s="278" t="s">
        <v>297</v>
      </c>
      <c r="D45" s="20">
        <f t="shared" si="1"/>
        <v>0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78"/>
      <c r="Z45" s="278"/>
      <c r="AA45" s="278"/>
      <c r="AB45" s="278"/>
      <c r="AC45" s="278"/>
      <c r="AD45" s="278"/>
      <c r="AE45" s="278"/>
      <c r="AF45" s="278"/>
    </row>
    <row r="46" spans="1:32" hidden="1" x14ac:dyDescent="0.25">
      <c r="A46" s="326"/>
      <c r="B46" s="26" t="s">
        <v>281</v>
      </c>
      <c r="C46" s="278"/>
      <c r="D46" s="20">
        <f t="shared" si="1"/>
        <v>149326.06099999999</v>
      </c>
      <c r="E46" s="20">
        <v>147832.79999999999</v>
      </c>
      <c r="F46" s="20">
        <v>1493.261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78"/>
      <c r="Z46" s="278"/>
      <c r="AA46" s="278"/>
      <c r="AB46" s="278"/>
      <c r="AC46" s="278"/>
      <c r="AD46" s="278"/>
      <c r="AE46" s="278"/>
      <c r="AF46" s="278"/>
    </row>
    <row r="47" spans="1:32" ht="50.25" hidden="1" customHeight="1" x14ac:dyDescent="0.25">
      <c r="A47" s="325">
        <v>10</v>
      </c>
      <c r="B47" s="26" t="s">
        <v>305</v>
      </c>
      <c r="C47" s="278" t="s">
        <v>297</v>
      </c>
      <c r="D47" s="20">
        <f t="shared" si="1"/>
        <v>0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78"/>
      <c r="Z47" s="278"/>
      <c r="AA47" s="278"/>
      <c r="AB47" s="278"/>
      <c r="AC47" s="278"/>
      <c r="AD47" s="278"/>
      <c r="AE47" s="278"/>
      <c r="AF47" s="278"/>
    </row>
    <row r="48" spans="1:32" hidden="1" x14ac:dyDescent="0.25">
      <c r="A48" s="326"/>
      <c r="B48" s="26" t="s">
        <v>281</v>
      </c>
      <c r="C48" s="278"/>
      <c r="D48" s="20">
        <f t="shared" si="1"/>
        <v>40880.800000000003</v>
      </c>
      <c r="E48" s="20">
        <v>40880.800000000003</v>
      </c>
      <c r="F48" s="20">
        <v>0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78"/>
      <c r="Z48" s="278"/>
      <c r="AA48" s="278"/>
      <c r="AB48" s="278"/>
      <c r="AC48" s="278"/>
      <c r="AD48" s="278"/>
      <c r="AE48" s="278"/>
      <c r="AF48" s="278"/>
    </row>
    <row r="49" spans="1:32" ht="58.5" hidden="1" customHeight="1" x14ac:dyDescent="0.25">
      <c r="A49" s="325">
        <v>11</v>
      </c>
      <c r="B49" s="26" t="s">
        <v>306</v>
      </c>
      <c r="C49" s="278" t="s">
        <v>297</v>
      </c>
      <c r="D49" s="20">
        <f t="shared" si="1"/>
        <v>0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78"/>
      <c r="Z49" s="278"/>
      <c r="AA49" s="278"/>
      <c r="AB49" s="278"/>
      <c r="AC49" s="278"/>
      <c r="AD49" s="278"/>
      <c r="AE49" s="278"/>
      <c r="AF49" s="278"/>
    </row>
    <row r="50" spans="1:32" hidden="1" x14ac:dyDescent="0.25">
      <c r="A50" s="326"/>
      <c r="B50" s="26" t="s">
        <v>281</v>
      </c>
      <c r="C50" s="278"/>
      <c r="D50" s="20">
        <f t="shared" si="1"/>
        <v>133908.9</v>
      </c>
      <c r="E50" s="20">
        <v>133908.9</v>
      </c>
      <c r="F50" s="20">
        <v>0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78"/>
      <c r="Z50" s="278"/>
      <c r="AA50" s="278"/>
      <c r="AB50" s="278"/>
      <c r="AC50" s="278"/>
      <c r="AD50" s="278"/>
      <c r="AE50" s="278"/>
      <c r="AF50" s="278"/>
    </row>
    <row r="51" spans="1:32" ht="91.5" hidden="1" customHeight="1" x14ac:dyDescent="0.25">
      <c r="A51" s="325">
        <v>12</v>
      </c>
      <c r="B51" s="26" t="s">
        <v>307</v>
      </c>
      <c r="C51" s="278" t="s">
        <v>308</v>
      </c>
      <c r="D51" s="20">
        <f t="shared" si="1"/>
        <v>0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78"/>
      <c r="Z51" s="278"/>
      <c r="AA51" s="278"/>
      <c r="AB51" s="278"/>
      <c r="AC51" s="278"/>
      <c r="AD51" s="278"/>
      <c r="AE51" s="278"/>
      <c r="AF51" s="278"/>
    </row>
    <row r="52" spans="1:32" hidden="1" x14ac:dyDescent="0.25">
      <c r="A52" s="326"/>
      <c r="B52" s="26" t="s">
        <v>281</v>
      </c>
      <c r="C52" s="278"/>
      <c r="D52" s="20">
        <f t="shared" si="1"/>
        <v>43.8384</v>
      </c>
      <c r="E52" s="20">
        <v>43.4</v>
      </c>
      <c r="F52" s="20">
        <v>0.43840000000000101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78"/>
      <c r="Z52" s="278"/>
      <c r="AA52" s="278"/>
      <c r="AB52" s="278"/>
      <c r="AC52" s="278"/>
      <c r="AD52" s="278"/>
      <c r="AE52" s="278"/>
      <c r="AF52" s="278"/>
    </row>
    <row r="53" spans="1:32" ht="95.25" hidden="1" customHeight="1" x14ac:dyDescent="0.25">
      <c r="A53" s="325">
        <v>13</v>
      </c>
      <c r="B53" s="26" t="s">
        <v>309</v>
      </c>
      <c r="C53" s="278"/>
      <c r="D53" s="20">
        <f t="shared" si="1"/>
        <v>0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78"/>
      <c r="Z53" s="278"/>
      <c r="AA53" s="278"/>
      <c r="AB53" s="278"/>
      <c r="AC53" s="278"/>
      <c r="AD53" s="278"/>
      <c r="AE53" s="278"/>
      <c r="AF53" s="278"/>
    </row>
    <row r="54" spans="1:32" hidden="1" x14ac:dyDescent="0.25">
      <c r="A54" s="326"/>
      <c r="B54" s="26" t="s">
        <v>281</v>
      </c>
      <c r="C54" s="278"/>
      <c r="D54" s="20">
        <f t="shared" si="1"/>
        <v>65275.5</v>
      </c>
      <c r="E54" s="20">
        <v>65275.5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78"/>
      <c r="Z54" s="278"/>
      <c r="AA54" s="278"/>
      <c r="AB54" s="278"/>
      <c r="AC54" s="278"/>
      <c r="AD54" s="278"/>
      <c r="AE54" s="278"/>
      <c r="AF54" s="278"/>
    </row>
    <row r="55" spans="1:32" ht="80.25" hidden="1" customHeight="1" x14ac:dyDescent="0.25">
      <c r="A55" s="325">
        <v>14</v>
      </c>
      <c r="B55" s="26" t="s">
        <v>310</v>
      </c>
      <c r="C55" s="278"/>
      <c r="D55" s="20">
        <f t="shared" si="1"/>
        <v>0</v>
      </c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78"/>
      <c r="Z55" s="278"/>
      <c r="AA55" s="278"/>
      <c r="AB55" s="278"/>
      <c r="AC55" s="278"/>
      <c r="AD55" s="278"/>
      <c r="AE55" s="278"/>
      <c r="AF55" s="278"/>
    </row>
    <row r="56" spans="1:32" hidden="1" x14ac:dyDescent="0.25">
      <c r="A56" s="326"/>
      <c r="B56" s="26" t="s">
        <v>281</v>
      </c>
      <c r="C56" s="278"/>
      <c r="D56" s="20">
        <f t="shared" si="1"/>
        <v>4020</v>
      </c>
      <c r="E56" s="20">
        <v>4020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78"/>
      <c r="Z56" s="278"/>
      <c r="AA56" s="278"/>
      <c r="AB56" s="278"/>
      <c r="AC56" s="278"/>
      <c r="AD56" s="278"/>
      <c r="AE56" s="278"/>
      <c r="AF56" s="278"/>
    </row>
    <row r="57" spans="1:32" ht="84" hidden="1" customHeight="1" x14ac:dyDescent="0.25">
      <c r="A57" s="325">
        <v>15</v>
      </c>
      <c r="B57" s="26" t="s">
        <v>311</v>
      </c>
      <c r="C57" s="278"/>
      <c r="D57" s="20">
        <f t="shared" si="1"/>
        <v>0</v>
      </c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78"/>
      <c r="Z57" s="278"/>
      <c r="AA57" s="278"/>
      <c r="AB57" s="278"/>
      <c r="AC57" s="278"/>
      <c r="AD57" s="278"/>
      <c r="AE57" s="278"/>
      <c r="AF57" s="278"/>
    </row>
    <row r="58" spans="1:32" hidden="1" x14ac:dyDescent="0.25">
      <c r="A58" s="326"/>
      <c r="B58" s="26" t="s">
        <v>281</v>
      </c>
      <c r="C58" s="278"/>
      <c r="D58" s="20">
        <f t="shared" si="1"/>
        <v>7058.8</v>
      </c>
      <c r="E58" s="20">
        <v>7058.8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78"/>
      <c r="Z58" s="278"/>
      <c r="AA58" s="278"/>
      <c r="AB58" s="278"/>
      <c r="AC58" s="278"/>
      <c r="AD58" s="278"/>
      <c r="AE58" s="278"/>
      <c r="AF58" s="278"/>
    </row>
    <row r="59" spans="1:32" ht="75" hidden="1" x14ac:dyDescent="0.25">
      <c r="A59" s="278">
        <v>16</v>
      </c>
      <c r="B59" s="26" t="s">
        <v>312</v>
      </c>
      <c r="C59" s="278" t="s">
        <v>308</v>
      </c>
      <c r="D59" s="20">
        <f t="shared" si="1"/>
        <v>0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78"/>
      <c r="Z59" s="278"/>
      <c r="AA59" s="278"/>
      <c r="AB59" s="278"/>
      <c r="AC59" s="278"/>
      <c r="AD59" s="278"/>
      <c r="AE59" s="278"/>
      <c r="AF59" s="278"/>
    </row>
    <row r="60" spans="1:32" hidden="1" x14ac:dyDescent="0.25">
      <c r="A60" s="278"/>
      <c r="B60" s="26" t="s">
        <v>281</v>
      </c>
      <c r="C60" s="278"/>
      <c r="D60" s="20">
        <f t="shared" si="1"/>
        <v>2819</v>
      </c>
      <c r="E60" s="20">
        <v>2819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78"/>
      <c r="Z60" s="278"/>
      <c r="AA60" s="278"/>
      <c r="AB60" s="278"/>
      <c r="AC60" s="278"/>
      <c r="AD60" s="278"/>
      <c r="AE60" s="278"/>
      <c r="AF60" s="278"/>
    </row>
    <row r="61" spans="1:32" ht="153.75" hidden="1" customHeight="1" x14ac:dyDescent="0.25">
      <c r="A61" s="327">
        <v>17</v>
      </c>
      <c r="B61" s="26" t="s">
        <v>313</v>
      </c>
      <c r="C61" s="278"/>
      <c r="D61" s="20">
        <f t="shared" si="1"/>
        <v>0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78"/>
      <c r="Z61" s="278"/>
      <c r="AA61" s="278"/>
      <c r="AB61" s="278"/>
      <c r="AC61" s="278"/>
      <c r="AD61" s="278"/>
      <c r="AE61" s="278"/>
      <c r="AF61" s="278"/>
    </row>
    <row r="62" spans="1:32" hidden="1" x14ac:dyDescent="0.25">
      <c r="A62" s="327"/>
      <c r="B62" s="26" t="s">
        <v>281</v>
      </c>
      <c r="C62" s="278"/>
      <c r="D62" s="20">
        <f t="shared" si="1"/>
        <v>12395.2</v>
      </c>
      <c r="E62" s="20">
        <v>12395.2</v>
      </c>
      <c r="F62" s="20">
        <v>0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78"/>
      <c r="Z62" s="278"/>
      <c r="AA62" s="278"/>
      <c r="AB62" s="278"/>
      <c r="AC62" s="278"/>
      <c r="AD62" s="278"/>
      <c r="AE62" s="278"/>
      <c r="AF62" s="278"/>
    </row>
    <row r="63" spans="1:32" hidden="1" x14ac:dyDescent="0.25">
      <c r="A63" s="331" t="s">
        <v>314</v>
      </c>
      <c r="B63" s="332"/>
      <c r="C63" s="278"/>
      <c r="D63" s="20">
        <f t="shared" si="1"/>
        <v>1494824.0124400002</v>
      </c>
      <c r="E63" s="20">
        <f>+E65+E67+E69+E71+E73+E75+E77+E79+E81+E83+E85+E87+E89+E91</f>
        <v>1458855.7000000002</v>
      </c>
      <c r="F63" s="20">
        <f>+F65+F67+F69+F71+F73+F75+F77+F79+F81+F83+F85+F87+F89+F91</f>
        <v>35968.312439999958</v>
      </c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78"/>
      <c r="Z63" s="278"/>
      <c r="AA63" s="278"/>
      <c r="AB63" s="278"/>
      <c r="AC63" s="278"/>
      <c r="AD63" s="278"/>
      <c r="AE63" s="278"/>
      <c r="AF63" s="278"/>
    </row>
    <row r="64" spans="1:32" ht="75" hidden="1" x14ac:dyDescent="0.25">
      <c r="A64" s="325">
        <v>1</v>
      </c>
      <c r="B64" s="26" t="s">
        <v>315</v>
      </c>
      <c r="C64" s="278"/>
      <c r="D64" s="20">
        <f t="shared" si="1"/>
        <v>0</v>
      </c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78"/>
      <c r="Z64" s="278"/>
      <c r="AA64" s="278"/>
      <c r="AB64" s="278"/>
      <c r="AC64" s="278"/>
      <c r="AD64" s="278"/>
      <c r="AE64" s="278"/>
      <c r="AF64" s="278"/>
    </row>
    <row r="65" spans="1:32" hidden="1" x14ac:dyDescent="0.25">
      <c r="A65" s="326"/>
      <c r="B65" s="26" t="s">
        <v>281</v>
      </c>
      <c r="C65" s="278"/>
      <c r="D65" s="20">
        <f t="shared" si="1"/>
        <v>28304.444439999999</v>
      </c>
      <c r="E65" s="20">
        <v>28021.4</v>
      </c>
      <c r="F65" s="20">
        <v>283.04443999999802</v>
      </c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78"/>
      <c r="Z65" s="278"/>
      <c r="AA65" s="278"/>
      <c r="AB65" s="278"/>
      <c r="AC65" s="278"/>
      <c r="AD65" s="278"/>
      <c r="AE65" s="278"/>
      <c r="AF65" s="278"/>
    </row>
    <row r="66" spans="1:32" ht="93.75" hidden="1" x14ac:dyDescent="0.25">
      <c r="A66" s="278">
        <v>2</v>
      </c>
      <c r="B66" s="26" t="s">
        <v>316</v>
      </c>
      <c r="C66" s="278"/>
      <c r="D66" s="20">
        <f t="shared" ref="D66:D91" si="2">+E66+F66</f>
        <v>0</v>
      </c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78"/>
      <c r="Z66" s="278"/>
      <c r="AA66" s="278"/>
      <c r="AB66" s="278"/>
      <c r="AC66" s="278"/>
      <c r="AD66" s="278"/>
      <c r="AE66" s="278"/>
      <c r="AF66" s="278"/>
    </row>
    <row r="67" spans="1:32" hidden="1" x14ac:dyDescent="0.25">
      <c r="A67" s="278"/>
      <c r="B67" s="26" t="s">
        <v>281</v>
      </c>
      <c r="C67" s="278"/>
      <c r="D67" s="20">
        <f t="shared" si="2"/>
        <v>23000</v>
      </c>
      <c r="E67" s="20">
        <v>22770</v>
      </c>
      <c r="F67" s="20">
        <v>230</v>
      </c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78"/>
      <c r="Z67" s="278"/>
      <c r="AA67" s="278"/>
      <c r="AB67" s="278"/>
      <c r="AC67" s="278"/>
      <c r="AD67" s="278"/>
      <c r="AE67" s="278"/>
      <c r="AF67" s="278"/>
    </row>
    <row r="68" spans="1:32" ht="112.5" hidden="1" x14ac:dyDescent="0.25">
      <c r="A68" s="278">
        <v>3</v>
      </c>
      <c r="B68" s="26" t="s">
        <v>317</v>
      </c>
      <c r="C68" s="278" t="s">
        <v>318</v>
      </c>
      <c r="D68" s="20">
        <f t="shared" si="2"/>
        <v>0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78"/>
      <c r="Z68" s="278"/>
      <c r="AA68" s="278"/>
      <c r="AB68" s="278"/>
      <c r="AC68" s="278"/>
      <c r="AD68" s="278"/>
      <c r="AE68" s="278"/>
      <c r="AF68" s="278"/>
    </row>
    <row r="69" spans="1:32" hidden="1" x14ac:dyDescent="0.25">
      <c r="A69" s="278"/>
      <c r="B69" s="26" t="s">
        <v>281</v>
      </c>
      <c r="C69" s="278"/>
      <c r="D69" s="20">
        <f t="shared" si="2"/>
        <v>46916.5</v>
      </c>
      <c r="E69" s="20">
        <v>46447.3</v>
      </c>
      <c r="F69" s="20">
        <v>469.19999999999698</v>
      </c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78"/>
      <c r="Z69" s="278"/>
      <c r="AA69" s="278"/>
      <c r="AB69" s="278"/>
      <c r="AC69" s="278"/>
      <c r="AD69" s="278"/>
      <c r="AE69" s="278"/>
      <c r="AF69" s="278"/>
    </row>
    <row r="70" spans="1:32" ht="75" hidden="1" x14ac:dyDescent="0.25">
      <c r="A70" s="278">
        <v>4</v>
      </c>
      <c r="B70" s="26" t="s">
        <v>319</v>
      </c>
      <c r="C70" s="278" t="s">
        <v>318</v>
      </c>
      <c r="D70" s="20">
        <f t="shared" si="2"/>
        <v>0</v>
      </c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78"/>
      <c r="Z70" s="278"/>
      <c r="AA70" s="278"/>
      <c r="AB70" s="278"/>
      <c r="AC70" s="278"/>
      <c r="AD70" s="278"/>
      <c r="AE70" s="278"/>
      <c r="AF70" s="278"/>
    </row>
    <row r="71" spans="1:32" hidden="1" x14ac:dyDescent="0.25">
      <c r="A71" s="278"/>
      <c r="B71" s="26" t="s">
        <v>281</v>
      </c>
      <c r="C71" s="278"/>
      <c r="D71" s="20">
        <f t="shared" si="2"/>
        <v>7815.1</v>
      </c>
      <c r="E71" s="20">
        <v>7736.9</v>
      </c>
      <c r="F71" s="20">
        <v>78.200000000000699</v>
      </c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78"/>
      <c r="Z71" s="278"/>
      <c r="AA71" s="278"/>
      <c r="AB71" s="278"/>
      <c r="AC71" s="278"/>
      <c r="AD71" s="278"/>
      <c r="AE71" s="278"/>
      <c r="AF71" s="278"/>
    </row>
    <row r="72" spans="1:32" ht="43.5" hidden="1" customHeight="1" x14ac:dyDescent="0.25">
      <c r="A72" s="325">
        <v>5</v>
      </c>
      <c r="B72" s="26" t="s">
        <v>320</v>
      </c>
      <c r="C72" s="278" t="s">
        <v>321</v>
      </c>
      <c r="D72" s="20">
        <f t="shared" si="2"/>
        <v>0</v>
      </c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78"/>
      <c r="Z72" s="278"/>
      <c r="AA72" s="278"/>
      <c r="AB72" s="278"/>
      <c r="AC72" s="278"/>
      <c r="AD72" s="278"/>
      <c r="AE72" s="278"/>
      <c r="AF72" s="278"/>
    </row>
    <row r="73" spans="1:32" hidden="1" x14ac:dyDescent="0.25">
      <c r="A73" s="326"/>
      <c r="B73" s="26" t="s">
        <v>281</v>
      </c>
      <c r="C73" s="278"/>
      <c r="D73" s="20">
        <f t="shared" si="2"/>
        <v>399624.8</v>
      </c>
      <c r="E73" s="20">
        <v>395628.5</v>
      </c>
      <c r="F73" s="20">
        <v>3996.2999999999902</v>
      </c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78"/>
      <c r="Z73" s="278"/>
      <c r="AA73" s="278"/>
      <c r="AB73" s="278"/>
      <c r="AC73" s="278"/>
      <c r="AD73" s="278"/>
      <c r="AE73" s="278"/>
      <c r="AF73" s="278"/>
    </row>
    <row r="74" spans="1:32" ht="75" hidden="1" x14ac:dyDescent="0.25">
      <c r="A74" s="278">
        <v>6</v>
      </c>
      <c r="B74" s="26" t="s">
        <v>322</v>
      </c>
      <c r="C74" s="278" t="s">
        <v>318</v>
      </c>
      <c r="D74" s="20">
        <f t="shared" si="2"/>
        <v>0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78"/>
      <c r="Z74" s="278"/>
      <c r="AA74" s="278"/>
      <c r="AB74" s="278"/>
      <c r="AC74" s="278"/>
      <c r="AD74" s="278"/>
      <c r="AE74" s="278"/>
      <c r="AF74" s="278"/>
    </row>
    <row r="75" spans="1:32" hidden="1" x14ac:dyDescent="0.25">
      <c r="A75" s="278"/>
      <c r="B75" s="26" t="s">
        <v>281</v>
      </c>
      <c r="C75" s="278"/>
      <c r="D75" s="20">
        <f t="shared" si="2"/>
        <v>37141.789999999994</v>
      </c>
      <c r="E75" s="20">
        <v>36770.400000000001</v>
      </c>
      <c r="F75" s="20">
        <v>371.38999999999203</v>
      </c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78"/>
      <c r="Z75" s="278"/>
      <c r="AA75" s="278"/>
      <c r="AB75" s="278"/>
      <c r="AC75" s="278"/>
      <c r="AD75" s="278"/>
      <c r="AE75" s="278"/>
      <c r="AF75" s="278"/>
    </row>
    <row r="76" spans="1:32" ht="75" hidden="1" x14ac:dyDescent="0.25">
      <c r="A76" s="278">
        <v>7</v>
      </c>
      <c r="B76" s="26" t="s">
        <v>323</v>
      </c>
      <c r="C76" s="278" t="s">
        <v>318</v>
      </c>
      <c r="D76" s="20">
        <f t="shared" si="2"/>
        <v>0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78"/>
      <c r="Z76" s="278"/>
      <c r="AA76" s="278"/>
      <c r="AB76" s="278"/>
      <c r="AC76" s="278"/>
      <c r="AD76" s="278"/>
      <c r="AE76" s="278"/>
      <c r="AF76" s="278"/>
    </row>
    <row r="77" spans="1:32" hidden="1" x14ac:dyDescent="0.25">
      <c r="A77" s="278"/>
      <c r="B77" s="26" t="s">
        <v>281</v>
      </c>
      <c r="C77" s="278"/>
      <c r="D77" s="20">
        <f t="shared" si="2"/>
        <v>219139.8</v>
      </c>
      <c r="E77" s="20">
        <v>216948.4</v>
      </c>
      <c r="F77" s="20">
        <v>2191.3999999999901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78"/>
      <c r="Z77" s="278"/>
      <c r="AA77" s="278"/>
      <c r="AB77" s="278"/>
      <c r="AC77" s="278"/>
      <c r="AD77" s="278"/>
      <c r="AE77" s="278"/>
      <c r="AF77" s="278"/>
    </row>
    <row r="78" spans="1:32" ht="75" hidden="1" x14ac:dyDescent="0.25">
      <c r="A78" s="278">
        <v>8</v>
      </c>
      <c r="B78" s="26" t="s">
        <v>324</v>
      </c>
      <c r="C78" s="278" t="s">
        <v>308</v>
      </c>
      <c r="D78" s="20">
        <f t="shared" si="2"/>
        <v>0</v>
      </c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78"/>
      <c r="Z78" s="278"/>
      <c r="AA78" s="278"/>
      <c r="AB78" s="278"/>
      <c r="AC78" s="278"/>
      <c r="AD78" s="278"/>
      <c r="AE78" s="278"/>
      <c r="AF78" s="278"/>
    </row>
    <row r="79" spans="1:32" hidden="1" x14ac:dyDescent="0.25">
      <c r="A79" s="278"/>
      <c r="B79" s="26" t="s">
        <v>281</v>
      </c>
      <c r="C79" s="278"/>
      <c r="D79" s="20">
        <f t="shared" si="2"/>
        <v>407027.7</v>
      </c>
      <c r="E79" s="20">
        <v>402957.4</v>
      </c>
      <c r="F79" s="20">
        <v>4070.2999999999902</v>
      </c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78"/>
      <c r="Z79" s="278"/>
      <c r="AA79" s="278"/>
      <c r="AB79" s="278"/>
      <c r="AC79" s="278"/>
      <c r="AD79" s="278"/>
      <c r="AE79" s="278"/>
      <c r="AF79" s="278"/>
    </row>
    <row r="80" spans="1:32" ht="168.75" hidden="1" x14ac:dyDescent="0.25">
      <c r="A80" s="278">
        <v>9</v>
      </c>
      <c r="B80" s="26" t="s">
        <v>325</v>
      </c>
      <c r="C80" s="278" t="s">
        <v>308</v>
      </c>
      <c r="D80" s="20">
        <f t="shared" si="2"/>
        <v>0</v>
      </c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78"/>
      <c r="Z80" s="278"/>
      <c r="AA80" s="278"/>
      <c r="AB80" s="278"/>
      <c r="AC80" s="278"/>
      <c r="AD80" s="278"/>
      <c r="AE80" s="278"/>
      <c r="AF80" s="278"/>
    </row>
    <row r="81" spans="1:32" hidden="1" x14ac:dyDescent="0.25">
      <c r="A81" s="278"/>
      <c r="B81" s="26" t="s">
        <v>281</v>
      </c>
      <c r="C81" s="278"/>
      <c r="D81" s="20">
        <f t="shared" si="2"/>
        <v>5552</v>
      </c>
      <c r="E81" s="20">
        <v>5496.5</v>
      </c>
      <c r="F81" s="20">
        <v>55.5</v>
      </c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78"/>
      <c r="Z81" s="278"/>
      <c r="AA81" s="278"/>
      <c r="AB81" s="278"/>
      <c r="AC81" s="278"/>
      <c r="AD81" s="278"/>
      <c r="AE81" s="278"/>
      <c r="AF81" s="278"/>
    </row>
    <row r="82" spans="1:32" ht="37.5" hidden="1" x14ac:dyDescent="0.25">
      <c r="A82" s="278">
        <v>10</v>
      </c>
      <c r="B82" s="26" t="s">
        <v>326</v>
      </c>
      <c r="C82" s="278" t="s">
        <v>318</v>
      </c>
      <c r="D82" s="20">
        <f t="shared" si="2"/>
        <v>0</v>
      </c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78"/>
      <c r="Z82" s="278"/>
      <c r="AA82" s="278"/>
      <c r="AB82" s="278"/>
      <c r="AC82" s="278"/>
      <c r="AD82" s="278"/>
      <c r="AE82" s="278"/>
      <c r="AF82" s="278"/>
    </row>
    <row r="83" spans="1:32" hidden="1" x14ac:dyDescent="0.25">
      <c r="A83" s="278"/>
      <c r="B83" s="26" t="s">
        <v>281</v>
      </c>
      <c r="C83" s="278"/>
      <c r="D83" s="20">
        <f t="shared" si="2"/>
        <v>73355.86</v>
      </c>
      <c r="E83" s="20">
        <v>72622.3</v>
      </c>
      <c r="F83" s="20">
        <v>733.55999999999801</v>
      </c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78"/>
      <c r="Z83" s="278"/>
      <c r="AA83" s="278"/>
      <c r="AB83" s="278"/>
      <c r="AC83" s="278"/>
      <c r="AD83" s="278"/>
      <c r="AE83" s="278"/>
      <c r="AF83" s="278"/>
    </row>
    <row r="84" spans="1:32" ht="37.5" hidden="1" x14ac:dyDescent="0.25">
      <c r="A84" s="278">
        <v>11</v>
      </c>
      <c r="B84" s="26" t="s">
        <v>327</v>
      </c>
      <c r="C84" s="278" t="s">
        <v>318</v>
      </c>
      <c r="D84" s="20">
        <f t="shared" si="2"/>
        <v>0</v>
      </c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78"/>
      <c r="Z84" s="278"/>
      <c r="AA84" s="278"/>
      <c r="AB84" s="278"/>
      <c r="AC84" s="278"/>
      <c r="AD84" s="278"/>
      <c r="AE84" s="278"/>
      <c r="AF84" s="278"/>
    </row>
    <row r="85" spans="1:32" hidden="1" x14ac:dyDescent="0.25">
      <c r="A85" s="278"/>
      <c r="B85" s="26" t="s">
        <v>281</v>
      </c>
      <c r="C85" s="278"/>
      <c r="D85" s="20">
        <f t="shared" si="2"/>
        <v>16933.939999999999</v>
      </c>
      <c r="E85" s="20">
        <v>16764.599999999999</v>
      </c>
      <c r="F85" s="20">
        <v>169.34</v>
      </c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78"/>
      <c r="Z85" s="278"/>
      <c r="AA85" s="278"/>
      <c r="AB85" s="278"/>
      <c r="AC85" s="278"/>
      <c r="AD85" s="278"/>
      <c r="AE85" s="278"/>
      <c r="AF85" s="278"/>
    </row>
    <row r="86" spans="1:32" ht="75" hidden="1" x14ac:dyDescent="0.25">
      <c r="A86" s="278">
        <v>12</v>
      </c>
      <c r="B86" s="26" t="s">
        <v>328</v>
      </c>
      <c r="C86" s="278" t="s">
        <v>318</v>
      </c>
      <c r="D86" s="20">
        <f t="shared" si="2"/>
        <v>0</v>
      </c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78"/>
      <c r="Z86" s="278"/>
      <c r="AA86" s="278"/>
      <c r="AB86" s="278"/>
      <c r="AC86" s="278"/>
      <c r="AD86" s="278"/>
      <c r="AE86" s="278"/>
      <c r="AF86" s="278"/>
    </row>
    <row r="87" spans="1:32" hidden="1" x14ac:dyDescent="0.25">
      <c r="A87" s="278"/>
      <c r="B87" s="26" t="s">
        <v>281</v>
      </c>
      <c r="C87" s="278"/>
      <c r="D87" s="20">
        <f t="shared" si="2"/>
        <v>14534.85</v>
      </c>
      <c r="E87" s="20">
        <v>14389.5</v>
      </c>
      <c r="F87" s="20">
        <v>145.35</v>
      </c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78"/>
      <c r="Z87" s="278"/>
      <c r="AA87" s="278"/>
      <c r="AB87" s="278"/>
      <c r="AC87" s="278"/>
      <c r="AD87" s="278"/>
      <c r="AE87" s="278"/>
      <c r="AF87" s="278"/>
    </row>
    <row r="88" spans="1:32" ht="75" hidden="1" x14ac:dyDescent="0.25">
      <c r="A88" s="278">
        <v>13</v>
      </c>
      <c r="B88" s="26" t="s">
        <v>329</v>
      </c>
      <c r="C88" s="278"/>
      <c r="D88" s="20">
        <f t="shared" si="2"/>
        <v>0</v>
      </c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78"/>
      <c r="Z88" s="278"/>
      <c r="AA88" s="278"/>
      <c r="AB88" s="278"/>
      <c r="AC88" s="278"/>
      <c r="AD88" s="278"/>
      <c r="AE88" s="278"/>
      <c r="AF88" s="278"/>
    </row>
    <row r="89" spans="1:32" hidden="1" x14ac:dyDescent="0.25">
      <c r="A89" s="278"/>
      <c r="B89" s="26" t="s">
        <v>281</v>
      </c>
      <c r="C89" s="278"/>
      <c r="D89" s="20">
        <f t="shared" si="2"/>
        <v>191637.5</v>
      </c>
      <c r="E89" s="20">
        <v>191637.5</v>
      </c>
      <c r="F89" s="20">
        <v>0</v>
      </c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78"/>
      <c r="Z89" s="278"/>
      <c r="AA89" s="278"/>
      <c r="AB89" s="278"/>
      <c r="AC89" s="278"/>
      <c r="AD89" s="278"/>
      <c r="AE89" s="278"/>
      <c r="AF89" s="278"/>
    </row>
    <row r="90" spans="1:32" ht="93.75" hidden="1" x14ac:dyDescent="0.25">
      <c r="A90" s="278">
        <v>14</v>
      </c>
      <c r="B90" s="26" t="s">
        <v>330</v>
      </c>
      <c r="C90" s="278" t="s">
        <v>308</v>
      </c>
      <c r="D90" s="20">
        <f t="shared" si="2"/>
        <v>0</v>
      </c>
      <c r="E90" s="20"/>
      <c r="F90" s="23"/>
      <c r="G90" s="23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78"/>
      <c r="Z90" s="278"/>
      <c r="AA90" s="278"/>
      <c r="AB90" s="278"/>
      <c r="AC90" s="278"/>
      <c r="AD90" s="278"/>
      <c r="AE90" s="278"/>
      <c r="AF90" s="278"/>
    </row>
    <row r="91" spans="1:32" hidden="1" x14ac:dyDescent="0.25">
      <c r="A91" s="280"/>
      <c r="B91" s="26" t="s">
        <v>281</v>
      </c>
      <c r="C91" s="278"/>
      <c r="D91" s="20">
        <f t="shared" si="2"/>
        <v>23839.727999999999</v>
      </c>
      <c r="E91" s="20">
        <v>665</v>
      </c>
      <c r="F91" s="23">
        <v>23174.727999999999</v>
      </c>
      <c r="G91" s="23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78"/>
      <c r="Z91" s="278"/>
      <c r="AA91" s="278"/>
      <c r="AB91" s="278"/>
      <c r="AC91" s="278"/>
      <c r="AD91" s="278"/>
      <c r="AE91" s="278"/>
      <c r="AF91" s="278"/>
    </row>
    <row r="92" spans="1:32" s="75" customFormat="1" ht="40.5" customHeight="1" x14ac:dyDescent="0.25">
      <c r="A92" s="93"/>
      <c r="B92" s="94" t="s">
        <v>331</v>
      </c>
      <c r="C92" s="95"/>
      <c r="D92" s="96">
        <f>D104</f>
        <v>5128946.6540000001</v>
      </c>
      <c r="E92" s="96">
        <f t="shared" ref="E92:AB92" si="3">E104</f>
        <v>5073899</v>
      </c>
      <c r="F92" s="96">
        <f t="shared" si="3"/>
        <v>55047.653999999995</v>
      </c>
      <c r="G92" s="96">
        <f t="shared" si="3"/>
        <v>0</v>
      </c>
      <c r="H92" s="96">
        <f t="shared" si="3"/>
        <v>0</v>
      </c>
      <c r="I92" s="96">
        <f t="shared" si="3"/>
        <v>0</v>
      </c>
      <c r="J92" s="96">
        <f t="shared" si="3"/>
        <v>0</v>
      </c>
      <c r="K92" s="96">
        <f t="shared" si="3"/>
        <v>0</v>
      </c>
      <c r="L92" s="96">
        <f t="shared" si="3"/>
        <v>0</v>
      </c>
      <c r="M92" s="96">
        <f t="shared" si="3"/>
        <v>0</v>
      </c>
      <c r="N92" s="96">
        <f t="shared" si="3"/>
        <v>0</v>
      </c>
      <c r="O92" s="96">
        <f t="shared" si="3"/>
        <v>0</v>
      </c>
      <c r="P92" s="96">
        <f t="shared" si="3"/>
        <v>0</v>
      </c>
      <c r="Q92" s="96">
        <f t="shared" si="3"/>
        <v>0</v>
      </c>
      <c r="R92" s="96">
        <f t="shared" si="3"/>
        <v>0</v>
      </c>
      <c r="S92" s="96">
        <f t="shared" si="3"/>
        <v>0</v>
      </c>
      <c r="T92" s="96">
        <f t="shared" si="3"/>
        <v>0</v>
      </c>
      <c r="U92" s="96">
        <f t="shared" si="3"/>
        <v>0</v>
      </c>
      <c r="V92" s="96">
        <f t="shared" si="3"/>
        <v>0</v>
      </c>
      <c r="W92" s="96">
        <f t="shared" si="3"/>
        <v>5115749.074</v>
      </c>
      <c r="X92" s="96">
        <f t="shared" si="3"/>
        <v>5060860.5999999996</v>
      </c>
      <c r="Y92" s="96">
        <f t="shared" si="3"/>
        <v>54888.473999999995</v>
      </c>
      <c r="Z92" s="96">
        <f t="shared" si="3"/>
        <v>5115189.1609999994</v>
      </c>
      <c r="AA92" s="96">
        <f t="shared" si="3"/>
        <v>5060358.51</v>
      </c>
      <c r="AB92" s="96">
        <f t="shared" si="3"/>
        <v>54830.650999999998</v>
      </c>
      <c r="AC92" s="96">
        <f>D92-Z92</f>
        <v>13757.493000000715</v>
      </c>
      <c r="AD92" s="96">
        <f t="shared" ref="AD92:AD104" si="4">W92-Z92</f>
        <v>559.91300000064075</v>
      </c>
      <c r="AE92" s="96">
        <f>AA92/E92*100</f>
        <v>99.73313441990075</v>
      </c>
      <c r="AF92" s="96">
        <f>AA92/X92*100</f>
        <v>99.99007896008834</v>
      </c>
    </row>
    <row r="93" spans="1:32" s="76" customFormat="1" ht="113.25" customHeight="1" x14ac:dyDescent="0.25">
      <c r="A93" s="77">
        <v>1</v>
      </c>
      <c r="B93" s="78" t="s">
        <v>414</v>
      </c>
      <c r="C93" s="77"/>
      <c r="D93" s="79">
        <f>+E93+F93</f>
        <v>410420</v>
      </c>
      <c r="E93" s="79">
        <v>406315.8</v>
      </c>
      <c r="F93" s="79">
        <v>4104.2</v>
      </c>
      <c r="G93" s="79" t="s">
        <v>415</v>
      </c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100">
        <v>89665.1</v>
      </c>
      <c r="U93" s="79"/>
      <c r="V93" s="79"/>
      <c r="W93" s="79">
        <f>X93+Y93</f>
        <v>410420</v>
      </c>
      <c r="X93" s="79">
        <v>406315.8</v>
      </c>
      <c r="Y93" s="79">
        <v>4104.2</v>
      </c>
      <c r="Z93" s="79">
        <f>AA93+AB93</f>
        <v>409917.67</v>
      </c>
      <c r="AA93" s="79">
        <v>405818.5</v>
      </c>
      <c r="AB93" s="79">
        <v>4099.17</v>
      </c>
      <c r="AC93" s="79">
        <f>E93-AA93</f>
        <v>497.29999999998836</v>
      </c>
      <c r="AD93" s="79">
        <f t="shared" si="4"/>
        <v>502.3300000000163</v>
      </c>
      <c r="AE93" s="86">
        <f t="shared" ref="AE93:AE103" si="5">AA93/E93*100</f>
        <v>99.877607516124158</v>
      </c>
      <c r="AF93" s="86">
        <f t="shared" ref="AF93:AF100" si="6">AA93/X93*100</f>
        <v>99.877607516124158</v>
      </c>
    </row>
    <row r="94" spans="1:32" s="4" customFormat="1" ht="141" customHeight="1" x14ac:dyDescent="0.25">
      <c r="A94" s="80">
        <v>2</v>
      </c>
      <c r="B94" s="292" t="s">
        <v>416</v>
      </c>
      <c r="C94" s="80"/>
      <c r="D94" s="81">
        <f>+E94+F94</f>
        <v>553714.29999999993</v>
      </c>
      <c r="E94" s="81">
        <v>548177.19999999995</v>
      </c>
      <c r="F94" s="81">
        <v>5537.1</v>
      </c>
      <c r="G94" s="81"/>
      <c r="H94" s="82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>
        <v>46889</v>
      </c>
      <c r="U94" s="81"/>
      <c r="V94" s="81"/>
      <c r="W94" s="81">
        <f t="shared" ref="W94" si="7">X94+Y94</f>
        <v>540664.19999999995</v>
      </c>
      <c r="X94" s="81">
        <v>535257.59999999998</v>
      </c>
      <c r="Y94" s="81">
        <v>5406.6</v>
      </c>
      <c r="Z94" s="81">
        <f t="shared" ref="Z94:Z103" si="8">AA94+AB94</f>
        <v>540664.19999999995</v>
      </c>
      <c r="AA94" s="81">
        <v>535257.59999999998</v>
      </c>
      <c r="AB94" s="81">
        <v>5406.6</v>
      </c>
      <c r="AC94" s="79">
        <f t="shared" ref="AC94:AC103" si="9">E94-AA94</f>
        <v>12919.599999999977</v>
      </c>
      <c r="AD94" s="81">
        <f t="shared" si="4"/>
        <v>0</v>
      </c>
      <c r="AE94" s="86">
        <f t="shared" si="5"/>
        <v>97.643170857890482</v>
      </c>
      <c r="AF94" s="86">
        <f t="shared" si="6"/>
        <v>100</v>
      </c>
    </row>
    <row r="95" spans="1:32" ht="140.25" customHeight="1" x14ac:dyDescent="0.25">
      <c r="A95" s="83">
        <v>3</v>
      </c>
      <c r="B95" s="84" t="s">
        <v>417</v>
      </c>
      <c r="C95" s="85" t="s">
        <v>308</v>
      </c>
      <c r="D95" s="86">
        <f>E95+F95</f>
        <v>237483.19999999998</v>
      </c>
      <c r="E95" s="86">
        <v>235081.3</v>
      </c>
      <c r="F95" s="86">
        <v>2401.9</v>
      </c>
      <c r="G95" s="86" t="s">
        <v>418</v>
      </c>
      <c r="H95" s="86" t="s">
        <v>419</v>
      </c>
      <c r="I95" s="86">
        <v>43854</v>
      </c>
      <c r="J95" s="86">
        <v>43864</v>
      </c>
      <c r="K95" s="86">
        <v>43864</v>
      </c>
      <c r="L95" s="86">
        <v>43875</v>
      </c>
      <c r="M95" s="86" t="s">
        <v>420</v>
      </c>
      <c r="N95" s="86" t="s">
        <v>421</v>
      </c>
      <c r="O95" s="86" t="s">
        <v>422</v>
      </c>
      <c r="P95" s="86">
        <v>279216.93</v>
      </c>
      <c r="Q95" s="86">
        <v>279216.93</v>
      </c>
      <c r="R95" s="86">
        <f>P95-Q95</f>
        <v>0</v>
      </c>
      <c r="S95" s="86"/>
      <c r="T95" s="86">
        <v>61752</v>
      </c>
      <c r="U95" s="86" t="s">
        <v>423</v>
      </c>
      <c r="V95" s="86"/>
      <c r="W95" s="79">
        <f t="shared" ref="W95:W103" si="10">X95+Y95</f>
        <v>237455.8</v>
      </c>
      <c r="X95" s="79">
        <v>235081.3</v>
      </c>
      <c r="Y95" s="79">
        <v>2374.5</v>
      </c>
      <c r="Z95" s="79">
        <f t="shared" si="8"/>
        <v>237455.8</v>
      </c>
      <c r="AA95" s="79">
        <v>235081.3</v>
      </c>
      <c r="AB95" s="79">
        <v>2374.5</v>
      </c>
      <c r="AC95" s="79">
        <f t="shared" si="9"/>
        <v>0</v>
      </c>
      <c r="AD95" s="79">
        <f t="shared" si="4"/>
        <v>0</v>
      </c>
      <c r="AE95" s="86">
        <f t="shared" si="5"/>
        <v>100</v>
      </c>
      <c r="AF95" s="86">
        <f t="shared" si="6"/>
        <v>100</v>
      </c>
    </row>
    <row r="96" spans="1:32" ht="93.75" customHeight="1" x14ac:dyDescent="0.25">
      <c r="A96" s="77">
        <v>4</v>
      </c>
      <c r="B96" s="87" t="s">
        <v>424</v>
      </c>
      <c r="C96" s="83"/>
      <c r="D96" s="86">
        <f t="shared" ref="D96:D103" si="11">+E96+F96</f>
        <v>261.41399999999999</v>
      </c>
      <c r="E96" s="86">
        <v>258.8</v>
      </c>
      <c r="F96" s="86">
        <v>2.6139999999999999</v>
      </c>
      <c r="G96" s="86" t="s">
        <v>415</v>
      </c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>
        <v>266</v>
      </c>
      <c r="U96" s="86"/>
      <c r="V96" s="86"/>
      <c r="W96" s="79">
        <f t="shared" si="10"/>
        <v>261.41399999999999</v>
      </c>
      <c r="X96" s="79">
        <v>258.8</v>
      </c>
      <c r="Y96" s="79">
        <v>2.6139999999999999</v>
      </c>
      <c r="Z96" s="79">
        <f t="shared" si="8"/>
        <v>256.65100000000001</v>
      </c>
      <c r="AA96" s="79">
        <v>254.11</v>
      </c>
      <c r="AB96" s="79">
        <v>2.5409999999999999</v>
      </c>
      <c r="AC96" s="79">
        <f t="shared" si="9"/>
        <v>4.6899999999999977</v>
      </c>
      <c r="AD96" s="79">
        <f t="shared" si="4"/>
        <v>4.7629999999999768</v>
      </c>
      <c r="AE96" s="86">
        <f t="shared" si="5"/>
        <v>98.187789799072647</v>
      </c>
      <c r="AF96" s="86">
        <f t="shared" si="6"/>
        <v>98.187789799072647</v>
      </c>
    </row>
    <row r="97" spans="1:32" ht="104.25" customHeight="1" x14ac:dyDescent="0.25">
      <c r="A97" s="83">
        <v>5</v>
      </c>
      <c r="B97" s="87" t="s">
        <v>425</v>
      </c>
      <c r="C97" s="83" t="s">
        <v>426</v>
      </c>
      <c r="D97" s="86">
        <f t="shared" si="11"/>
        <v>10000</v>
      </c>
      <c r="E97" s="79">
        <v>9900</v>
      </c>
      <c r="F97" s="86">
        <v>100</v>
      </c>
      <c r="G97" s="360" t="s">
        <v>427</v>
      </c>
      <c r="H97" s="361"/>
      <c r="I97" s="361"/>
      <c r="J97" s="361"/>
      <c r="K97" s="361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101"/>
      <c r="W97" s="79">
        <f t="shared" si="10"/>
        <v>10000</v>
      </c>
      <c r="X97" s="79">
        <v>9900</v>
      </c>
      <c r="Y97" s="79">
        <v>100</v>
      </c>
      <c r="Z97" s="79">
        <f t="shared" si="8"/>
        <v>10000</v>
      </c>
      <c r="AA97" s="79">
        <v>9900</v>
      </c>
      <c r="AB97" s="79">
        <v>100</v>
      </c>
      <c r="AC97" s="79">
        <f t="shared" si="9"/>
        <v>0</v>
      </c>
      <c r="AD97" s="79">
        <f t="shared" si="4"/>
        <v>0</v>
      </c>
      <c r="AE97" s="86">
        <f t="shared" si="5"/>
        <v>100</v>
      </c>
      <c r="AF97" s="86" t="s">
        <v>56</v>
      </c>
    </row>
    <row r="98" spans="1:32" ht="127.5" customHeight="1" x14ac:dyDescent="0.25">
      <c r="A98" s="77">
        <v>6</v>
      </c>
      <c r="B98" s="78" t="s">
        <v>191</v>
      </c>
      <c r="C98" s="88"/>
      <c r="D98" s="79">
        <f>E98+F98</f>
        <v>464801.18</v>
      </c>
      <c r="E98" s="79">
        <v>460153.1</v>
      </c>
      <c r="F98" s="89">
        <v>4648.08</v>
      </c>
      <c r="G98" s="79" t="s">
        <v>333</v>
      </c>
      <c r="H98" s="79"/>
      <c r="I98" s="79"/>
      <c r="J98" s="79"/>
      <c r="K98" s="79"/>
      <c r="L98" s="79"/>
      <c r="M98" s="79"/>
      <c r="N98" s="79"/>
      <c r="O98" s="98" t="s">
        <v>336</v>
      </c>
      <c r="P98" s="79">
        <v>123.8</v>
      </c>
      <c r="Q98" s="79">
        <v>123.8</v>
      </c>
      <c r="R98" s="79">
        <v>0</v>
      </c>
      <c r="S98" s="79">
        <v>10.6</v>
      </c>
      <c r="T98" s="79">
        <v>10.6</v>
      </c>
      <c r="U98" s="79"/>
      <c r="V98" s="79"/>
      <c r="W98" s="79">
        <f t="shared" si="10"/>
        <v>464801.1</v>
      </c>
      <c r="X98" s="102">
        <v>460153.1</v>
      </c>
      <c r="Y98" s="102">
        <v>4648</v>
      </c>
      <c r="Z98" s="79">
        <f t="shared" si="8"/>
        <v>464801.18</v>
      </c>
      <c r="AA98" s="79">
        <v>460153.1</v>
      </c>
      <c r="AB98" s="89">
        <v>4648.08</v>
      </c>
      <c r="AC98" s="79">
        <f t="shared" si="9"/>
        <v>0</v>
      </c>
      <c r="AD98" s="79">
        <f t="shared" si="4"/>
        <v>-8.0000000016298145E-2</v>
      </c>
      <c r="AE98" s="86">
        <f t="shared" si="5"/>
        <v>100</v>
      </c>
      <c r="AF98" s="86">
        <f t="shared" si="6"/>
        <v>100</v>
      </c>
    </row>
    <row r="99" spans="1:32" ht="127.5" customHeight="1" x14ac:dyDescent="0.25">
      <c r="A99" s="77">
        <v>7</v>
      </c>
      <c r="B99" s="78" t="s">
        <v>428</v>
      </c>
      <c r="C99" s="88"/>
      <c r="D99" s="79">
        <f>E99+F99</f>
        <v>199616.2</v>
      </c>
      <c r="E99" s="79">
        <v>197620</v>
      </c>
      <c r="F99" s="79">
        <v>1996.2</v>
      </c>
      <c r="G99" s="79" t="s">
        <v>333</v>
      </c>
      <c r="H99" s="79"/>
      <c r="I99" s="79"/>
      <c r="J99" s="79"/>
      <c r="K99" s="79"/>
      <c r="L99" s="79"/>
      <c r="M99" s="79"/>
      <c r="N99" s="79"/>
      <c r="O99" s="98" t="s">
        <v>336</v>
      </c>
      <c r="P99" s="79">
        <v>123.8</v>
      </c>
      <c r="Q99" s="79">
        <v>123.8</v>
      </c>
      <c r="R99" s="79">
        <v>0</v>
      </c>
      <c r="S99" s="79">
        <v>10.6</v>
      </c>
      <c r="T99" s="79">
        <v>10.6</v>
      </c>
      <c r="U99" s="79"/>
      <c r="V99" s="79"/>
      <c r="W99" s="79">
        <f t="shared" si="10"/>
        <v>199616.2</v>
      </c>
      <c r="X99" s="102">
        <v>197620</v>
      </c>
      <c r="Y99" s="102">
        <v>1996.2</v>
      </c>
      <c r="Z99" s="79">
        <f t="shared" si="8"/>
        <v>199616.2</v>
      </c>
      <c r="AA99" s="102">
        <v>197620</v>
      </c>
      <c r="AB99" s="102">
        <v>1996.2</v>
      </c>
      <c r="AC99" s="79">
        <f t="shared" si="9"/>
        <v>0</v>
      </c>
      <c r="AD99" s="79">
        <f t="shared" ref="AD99" si="12">W99-Z99</f>
        <v>0</v>
      </c>
      <c r="AE99" s="86">
        <f t="shared" ref="AE99" si="13">AA99/E99*100</f>
        <v>100</v>
      </c>
      <c r="AF99" s="86">
        <f t="shared" ref="AF99" si="14">AA99/X99*100</f>
        <v>100</v>
      </c>
    </row>
    <row r="100" spans="1:32" ht="111.75" customHeight="1" x14ac:dyDescent="0.25">
      <c r="A100" s="77">
        <v>8</v>
      </c>
      <c r="B100" s="78" t="s">
        <v>429</v>
      </c>
      <c r="C100" s="77"/>
      <c r="D100" s="79">
        <f>E100+F100</f>
        <v>2721435.66</v>
      </c>
      <c r="E100" s="79">
        <v>2690490</v>
      </c>
      <c r="F100" s="79">
        <v>30945.66</v>
      </c>
      <c r="G100" s="79" t="s">
        <v>333</v>
      </c>
      <c r="H100" s="79"/>
      <c r="I100" s="79"/>
      <c r="J100" s="79"/>
      <c r="K100" s="79"/>
      <c r="L100" s="79"/>
      <c r="M100" s="79"/>
      <c r="N100" s="79"/>
      <c r="O100" s="98" t="s">
        <v>336</v>
      </c>
      <c r="P100" s="79">
        <v>123.8</v>
      </c>
      <c r="Q100" s="79">
        <v>123.8</v>
      </c>
      <c r="R100" s="79">
        <v>0</v>
      </c>
      <c r="S100" s="79">
        <v>21</v>
      </c>
      <c r="T100" s="79">
        <v>21</v>
      </c>
      <c r="U100" s="79"/>
      <c r="V100" s="79"/>
      <c r="W100" s="79">
        <f t="shared" si="10"/>
        <v>2721435.66</v>
      </c>
      <c r="X100" s="79">
        <v>2690490</v>
      </c>
      <c r="Y100" s="79">
        <v>30945.66</v>
      </c>
      <c r="Z100" s="79">
        <f t="shared" si="8"/>
        <v>2721435.66</v>
      </c>
      <c r="AA100" s="79">
        <v>2690490</v>
      </c>
      <c r="AB100" s="79">
        <v>30945.66</v>
      </c>
      <c r="AC100" s="79">
        <f t="shared" si="9"/>
        <v>0</v>
      </c>
      <c r="AD100" s="79">
        <f t="shared" si="4"/>
        <v>0</v>
      </c>
      <c r="AE100" s="86">
        <f t="shared" si="5"/>
        <v>100</v>
      </c>
      <c r="AF100" s="86">
        <f t="shared" si="6"/>
        <v>100</v>
      </c>
    </row>
    <row r="101" spans="1:32" ht="98.25" customHeight="1" x14ac:dyDescent="0.25">
      <c r="A101" s="77">
        <v>9</v>
      </c>
      <c r="B101" s="78" t="s">
        <v>438</v>
      </c>
      <c r="C101" s="77"/>
      <c r="D101" s="79">
        <f>E101+F101</f>
        <v>530124</v>
      </c>
      <c r="E101" s="79">
        <v>524823</v>
      </c>
      <c r="F101" s="79">
        <v>5301</v>
      </c>
      <c r="G101" s="274"/>
      <c r="H101" s="275"/>
      <c r="I101" s="275"/>
      <c r="J101" s="275"/>
      <c r="K101" s="275"/>
      <c r="L101" s="275"/>
      <c r="M101" s="276"/>
      <c r="N101" s="79"/>
      <c r="O101" s="98"/>
      <c r="P101" s="79"/>
      <c r="Q101" s="79"/>
      <c r="R101" s="79"/>
      <c r="S101" s="79"/>
      <c r="T101" s="79"/>
      <c r="U101" s="79"/>
      <c r="V101" s="79"/>
      <c r="W101" s="79">
        <f t="shared" si="10"/>
        <v>530124</v>
      </c>
      <c r="X101" s="79">
        <v>524823</v>
      </c>
      <c r="Y101" s="79">
        <v>5301</v>
      </c>
      <c r="Z101" s="79">
        <f t="shared" si="8"/>
        <v>530071.1</v>
      </c>
      <c r="AA101" s="79">
        <v>524822.9</v>
      </c>
      <c r="AB101" s="79">
        <v>5248.2</v>
      </c>
      <c r="AC101" s="79">
        <f t="shared" si="9"/>
        <v>9.9999999976716936E-2</v>
      </c>
      <c r="AD101" s="79">
        <f t="shared" ref="AD101" si="15">W101-Z101</f>
        <v>52.900000000023283</v>
      </c>
      <c r="AE101" s="86">
        <f t="shared" ref="AE101" si="16">AA101/E101*100</f>
        <v>99.99998094595702</v>
      </c>
      <c r="AF101" s="86">
        <f t="shared" ref="AF101" si="17">AA101/X101*100</f>
        <v>99.99998094595702</v>
      </c>
    </row>
    <row r="102" spans="1:32" ht="170.25" customHeight="1" x14ac:dyDescent="0.25">
      <c r="A102" s="83">
        <v>10</v>
      </c>
      <c r="B102" s="78" t="s">
        <v>430</v>
      </c>
      <c r="C102" s="90"/>
      <c r="D102" s="91">
        <f t="shared" si="11"/>
        <v>120</v>
      </c>
      <c r="E102" s="91">
        <v>118.8</v>
      </c>
      <c r="F102" s="91">
        <v>1.2</v>
      </c>
      <c r="G102" s="362" t="s">
        <v>431</v>
      </c>
      <c r="H102" s="363"/>
      <c r="I102" s="363"/>
      <c r="J102" s="363"/>
      <c r="K102" s="363"/>
      <c r="L102" s="363"/>
      <c r="M102" s="364"/>
      <c r="N102" s="91"/>
      <c r="O102" s="91"/>
      <c r="P102" s="91"/>
      <c r="Q102" s="91"/>
      <c r="R102" s="91"/>
      <c r="S102" s="91"/>
      <c r="T102" s="91">
        <v>0</v>
      </c>
      <c r="U102" s="91"/>
      <c r="V102" s="91"/>
      <c r="W102" s="91">
        <f t="shared" si="10"/>
        <v>0</v>
      </c>
      <c r="X102" s="91">
        <v>0</v>
      </c>
      <c r="Y102" s="91">
        <v>0</v>
      </c>
      <c r="Z102" s="91">
        <f t="shared" si="8"/>
        <v>0</v>
      </c>
      <c r="AA102" s="91">
        <v>0</v>
      </c>
      <c r="AB102" s="91">
        <v>0</v>
      </c>
      <c r="AC102" s="79">
        <f t="shared" si="9"/>
        <v>118.8</v>
      </c>
      <c r="AD102" s="91">
        <f t="shared" si="4"/>
        <v>0</v>
      </c>
      <c r="AE102" s="91">
        <f t="shared" si="5"/>
        <v>0</v>
      </c>
      <c r="AF102" s="91" t="s">
        <v>56</v>
      </c>
    </row>
    <row r="103" spans="1:32" ht="90" customHeight="1" x14ac:dyDescent="0.25">
      <c r="A103" s="83">
        <v>11</v>
      </c>
      <c r="B103" s="84" t="s">
        <v>432</v>
      </c>
      <c r="C103" s="83"/>
      <c r="D103" s="92">
        <f t="shared" si="11"/>
        <v>970.7</v>
      </c>
      <c r="E103" s="92">
        <v>961</v>
      </c>
      <c r="F103" s="92">
        <v>9.6999999999999993</v>
      </c>
      <c r="G103" s="365" t="s">
        <v>433</v>
      </c>
      <c r="H103" s="366"/>
      <c r="I103" s="366"/>
      <c r="J103" s="366"/>
      <c r="K103" s="366"/>
      <c r="L103" s="366"/>
      <c r="M103" s="366"/>
      <c r="N103" s="97"/>
      <c r="O103" s="99"/>
      <c r="P103" s="99"/>
      <c r="Q103" s="99"/>
      <c r="R103" s="99"/>
      <c r="S103" s="99"/>
      <c r="T103" s="99"/>
      <c r="U103" s="99"/>
      <c r="V103" s="99"/>
      <c r="W103" s="79">
        <f t="shared" si="10"/>
        <v>970.7</v>
      </c>
      <c r="X103" s="92">
        <v>961</v>
      </c>
      <c r="Y103" s="92">
        <v>9.6999999999999993</v>
      </c>
      <c r="Z103" s="79">
        <f t="shared" si="8"/>
        <v>970.7</v>
      </c>
      <c r="AA103" s="92">
        <v>961</v>
      </c>
      <c r="AB103" s="92">
        <v>9.6999999999999993</v>
      </c>
      <c r="AC103" s="79">
        <f t="shared" si="9"/>
        <v>0</v>
      </c>
      <c r="AD103" s="79">
        <f t="shared" si="4"/>
        <v>0</v>
      </c>
      <c r="AE103" s="86">
        <f t="shared" si="5"/>
        <v>100</v>
      </c>
      <c r="AF103" s="86" t="s">
        <v>56</v>
      </c>
    </row>
    <row r="104" spans="1:32" s="4" customFormat="1" ht="42.75" customHeight="1" x14ac:dyDescent="0.25">
      <c r="A104" s="93"/>
      <c r="B104" s="94" t="s">
        <v>351</v>
      </c>
      <c r="C104" s="95"/>
      <c r="D104" s="96">
        <f>SUM(D93:D103)</f>
        <v>5128946.6540000001</v>
      </c>
      <c r="E104" s="96">
        <f>SUM(E93:E103)</f>
        <v>5073899</v>
      </c>
      <c r="F104" s="96">
        <f>SUM(F93:F103)</f>
        <v>55047.653999999995</v>
      </c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>
        <f t="shared" ref="W104:AB104" si="18">SUM(W93:W103)</f>
        <v>5115749.074</v>
      </c>
      <c r="X104" s="96">
        <f t="shared" si="18"/>
        <v>5060860.5999999996</v>
      </c>
      <c r="Y104" s="96">
        <f t="shared" si="18"/>
        <v>54888.473999999995</v>
      </c>
      <c r="Z104" s="96">
        <f t="shared" si="18"/>
        <v>5115189.1609999994</v>
      </c>
      <c r="AA104" s="96">
        <f t="shared" si="18"/>
        <v>5060358.51</v>
      </c>
      <c r="AB104" s="96">
        <f t="shared" si="18"/>
        <v>54830.650999999998</v>
      </c>
      <c r="AC104" s="103">
        <f t="shared" ref="AC104" si="19">E104-AA104</f>
        <v>13540.490000000224</v>
      </c>
      <c r="AD104" s="103">
        <f t="shared" si="4"/>
        <v>559.91300000064075</v>
      </c>
      <c r="AE104" s="96">
        <f t="shared" ref="AE104" si="20">AA104/E104*100</f>
        <v>99.73313441990075</v>
      </c>
      <c r="AF104" s="96">
        <f t="shared" ref="AF104" si="21">AA104/X104*100</f>
        <v>99.99007896008834</v>
      </c>
    </row>
    <row r="105" spans="1:32" ht="22.5" hidden="1" customHeight="1" x14ac:dyDescent="0.25">
      <c r="A105" s="331" t="s">
        <v>352</v>
      </c>
      <c r="B105" s="332"/>
      <c r="C105" s="278"/>
      <c r="D105" s="20">
        <f>+E105+F105</f>
        <v>303562.92933999997</v>
      </c>
      <c r="E105" s="20">
        <f>+E107+E109+E111</f>
        <v>300527.3</v>
      </c>
      <c r="F105" s="20">
        <f>+F107+F109+F111</f>
        <v>3035.629339999999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70"/>
      <c r="X105" s="70"/>
      <c r="Y105" s="71"/>
      <c r="Z105" s="71"/>
      <c r="AA105" s="71"/>
      <c r="AB105" s="71"/>
      <c r="AC105" s="71"/>
      <c r="AD105" s="71"/>
      <c r="AE105" s="71"/>
      <c r="AF105" s="71"/>
    </row>
    <row r="106" spans="1:32" ht="37.5" hidden="1" x14ac:dyDescent="0.25">
      <c r="A106" s="278">
        <v>1</v>
      </c>
      <c r="B106" s="26" t="s">
        <v>353</v>
      </c>
      <c r="C106" s="278"/>
      <c r="D106" s="20">
        <f>+E106+F106</f>
        <v>0</v>
      </c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70"/>
      <c r="X106" s="70"/>
      <c r="Y106" s="71"/>
      <c r="Z106" s="71"/>
      <c r="AA106" s="71"/>
      <c r="AB106" s="71"/>
      <c r="AC106" s="71"/>
      <c r="AD106" s="71"/>
      <c r="AE106" s="71"/>
      <c r="AF106" s="71"/>
    </row>
    <row r="107" spans="1:32" hidden="1" x14ac:dyDescent="0.25">
      <c r="A107" s="278"/>
      <c r="B107" s="26" t="s">
        <v>281</v>
      </c>
      <c r="C107" s="278"/>
      <c r="D107" s="20">
        <f t="shared" ref="D107:D113" si="22">+E107+F107</f>
        <v>53865.5556</v>
      </c>
      <c r="E107" s="20">
        <v>53326.9</v>
      </c>
      <c r="F107" s="20">
        <v>538.655599999998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70"/>
      <c r="X107" s="70"/>
      <c r="Y107" s="71"/>
      <c r="Z107" s="71"/>
      <c r="AA107" s="71"/>
      <c r="AB107" s="71"/>
      <c r="AC107" s="71"/>
      <c r="AD107" s="71"/>
      <c r="AE107" s="71"/>
      <c r="AF107" s="71"/>
    </row>
    <row r="108" spans="1:32" ht="56.25" hidden="1" x14ac:dyDescent="0.25">
      <c r="A108" s="278">
        <v>2</v>
      </c>
      <c r="B108" s="26" t="s">
        <v>354</v>
      </c>
      <c r="C108" s="278" t="s">
        <v>355</v>
      </c>
      <c r="D108" s="20">
        <f t="shared" si="22"/>
        <v>0</v>
      </c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70"/>
      <c r="X108" s="70"/>
      <c r="Y108" s="71"/>
      <c r="Z108" s="71"/>
      <c r="AA108" s="71"/>
      <c r="AB108" s="71"/>
      <c r="AC108" s="71"/>
      <c r="AD108" s="71"/>
      <c r="AE108" s="71"/>
      <c r="AF108" s="71"/>
    </row>
    <row r="109" spans="1:32" hidden="1" x14ac:dyDescent="0.25">
      <c r="A109" s="278"/>
      <c r="B109" s="26" t="s">
        <v>281</v>
      </c>
      <c r="C109" s="278"/>
      <c r="D109" s="20">
        <f t="shared" si="22"/>
        <v>90897.373739999995</v>
      </c>
      <c r="E109" s="20">
        <v>89988.4</v>
      </c>
      <c r="F109" s="20">
        <v>908.97374000000104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70"/>
      <c r="X109" s="70"/>
      <c r="Y109" s="71"/>
      <c r="Z109" s="71"/>
      <c r="AA109" s="71"/>
      <c r="AB109" s="71"/>
      <c r="AC109" s="71"/>
      <c r="AD109" s="71"/>
      <c r="AE109" s="71"/>
      <c r="AF109" s="71"/>
    </row>
    <row r="110" spans="1:32" ht="37.5" hidden="1" x14ac:dyDescent="0.25">
      <c r="A110" s="278">
        <v>3</v>
      </c>
      <c r="B110" s="26" t="s">
        <v>356</v>
      </c>
      <c r="C110" s="278" t="s">
        <v>357</v>
      </c>
      <c r="D110" s="20">
        <f t="shared" si="22"/>
        <v>0</v>
      </c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70"/>
      <c r="X110" s="70"/>
      <c r="Y110" s="71"/>
      <c r="Z110" s="71"/>
      <c r="AA110" s="71"/>
      <c r="AB110" s="71"/>
      <c r="AC110" s="71"/>
      <c r="AD110" s="71"/>
      <c r="AE110" s="71"/>
      <c r="AF110" s="71"/>
    </row>
    <row r="111" spans="1:32" hidden="1" x14ac:dyDescent="0.25">
      <c r="A111" s="280"/>
      <c r="B111" s="26" t="s">
        <v>281</v>
      </c>
      <c r="C111" s="278"/>
      <c r="D111" s="20">
        <f t="shared" si="22"/>
        <v>158800</v>
      </c>
      <c r="E111" s="20">
        <v>157212</v>
      </c>
      <c r="F111" s="20">
        <v>1588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70"/>
      <c r="X111" s="70"/>
      <c r="Y111" s="71"/>
      <c r="Z111" s="71"/>
      <c r="AA111" s="71"/>
      <c r="AB111" s="71"/>
      <c r="AC111" s="71"/>
      <c r="AD111" s="71"/>
      <c r="AE111" s="71"/>
      <c r="AF111" s="71"/>
    </row>
    <row r="112" spans="1:32" ht="22.5" hidden="1" customHeight="1" x14ac:dyDescent="0.25">
      <c r="A112" s="331" t="s">
        <v>358</v>
      </c>
      <c r="B112" s="332"/>
      <c r="C112" s="278"/>
      <c r="D112" s="20">
        <f t="shared" si="22"/>
        <v>136181.70000000001</v>
      </c>
      <c r="E112" s="20">
        <f>+E114+E116+E118+E120</f>
        <v>134819.70000000001</v>
      </c>
      <c r="F112" s="20">
        <f>+F114+F116+F118+F120</f>
        <v>1361.999999999995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70"/>
      <c r="X112" s="70"/>
      <c r="Y112" s="71"/>
      <c r="Z112" s="71"/>
      <c r="AA112" s="71"/>
      <c r="AB112" s="71"/>
      <c r="AC112" s="71"/>
      <c r="AD112" s="71"/>
      <c r="AE112" s="71"/>
      <c r="AF112" s="71"/>
    </row>
    <row r="113" spans="1:32" ht="56.25" hidden="1" x14ac:dyDescent="0.25">
      <c r="A113" s="278">
        <v>1</v>
      </c>
      <c r="B113" s="26" t="s">
        <v>359</v>
      </c>
      <c r="C113" s="278" t="s">
        <v>308</v>
      </c>
      <c r="D113" s="20">
        <f t="shared" si="22"/>
        <v>0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70"/>
      <c r="X113" s="70"/>
      <c r="Y113" s="71"/>
      <c r="Z113" s="71"/>
      <c r="AA113" s="71"/>
      <c r="AB113" s="71"/>
      <c r="AC113" s="71"/>
      <c r="AD113" s="71"/>
      <c r="AE113" s="71"/>
      <c r="AF113" s="71"/>
    </row>
    <row r="114" spans="1:32" hidden="1" x14ac:dyDescent="0.25">
      <c r="A114" s="278"/>
      <c r="B114" s="26" t="s">
        <v>281</v>
      </c>
      <c r="C114" s="278"/>
      <c r="D114" s="20">
        <f t="shared" ref="D114:D122" si="23">+E114+F114</f>
        <v>11372</v>
      </c>
      <c r="E114" s="20">
        <v>11258.2</v>
      </c>
      <c r="F114" s="20">
        <v>113.799999999999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70"/>
      <c r="X114" s="70"/>
      <c r="Y114" s="71"/>
      <c r="Z114" s="71"/>
      <c r="AA114" s="71"/>
      <c r="AB114" s="71"/>
      <c r="AC114" s="71"/>
      <c r="AD114" s="71"/>
      <c r="AE114" s="71"/>
      <c r="AF114" s="71"/>
    </row>
    <row r="115" spans="1:32" ht="90" hidden="1" customHeight="1" x14ac:dyDescent="0.25">
      <c r="A115" s="278">
        <v>2</v>
      </c>
      <c r="B115" s="26" t="s">
        <v>360</v>
      </c>
      <c r="C115" s="278" t="s">
        <v>308</v>
      </c>
      <c r="D115" s="20">
        <f t="shared" si="23"/>
        <v>0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70"/>
      <c r="X115" s="70"/>
      <c r="Y115" s="71"/>
      <c r="Z115" s="71"/>
      <c r="AA115" s="71"/>
      <c r="AB115" s="71"/>
      <c r="AC115" s="71"/>
      <c r="AD115" s="71"/>
      <c r="AE115" s="71"/>
      <c r="AF115" s="71"/>
    </row>
    <row r="116" spans="1:32" hidden="1" x14ac:dyDescent="0.25">
      <c r="A116" s="278"/>
      <c r="B116" s="26" t="s">
        <v>281</v>
      </c>
      <c r="C116" s="278"/>
      <c r="D116" s="20">
        <f t="shared" si="23"/>
        <v>3839.1</v>
      </c>
      <c r="E116" s="20">
        <v>3800.7</v>
      </c>
      <c r="F116" s="20">
        <v>38.400000000000098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70"/>
      <c r="X116" s="70"/>
      <c r="Y116" s="71"/>
      <c r="Z116" s="71"/>
      <c r="AA116" s="71"/>
      <c r="AB116" s="71"/>
      <c r="AC116" s="71"/>
      <c r="AD116" s="71"/>
      <c r="AE116" s="71"/>
      <c r="AF116" s="71"/>
    </row>
    <row r="117" spans="1:32" ht="56.25" hidden="1" x14ac:dyDescent="0.25">
      <c r="A117" s="278">
        <v>3</v>
      </c>
      <c r="B117" s="26" t="s">
        <v>361</v>
      </c>
      <c r="C117" s="278" t="s">
        <v>308</v>
      </c>
      <c r="D117" s="20">
        <f t="shared" si="23"/>
        <v>0</v>
      </c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70"/>
      <c r="X117" s="70"/>
      <c r="Y117" s="71"/>
      <c r="Z117" s="71"/>
      <c r="AA117" s="71"/>
      <c r="AB117" s="71"/>
      <c r="AC117" s="71"/>
      <c r="AD117" s="71"/>
      <c r="AE117" s="71"/>
      <c r="AF117" s="71"/>
    </row>
    <row r="118" spans="1:32" hidden="1" x14ac:dyDescent="0.25">
      <c r="A118" s="278"/>
      <c r="B118" s="26" t="s">
        <v>281</v>
      </c>
      <c r="C118" s="278"/>
      <c r="D118" s="20">
        <f t="shared" si="23"/>
        <v>34455.699999999997</v>
      </c>
      <c r="E118" s="20">
        <v>34111.1</v>
      </c>
      <c r="F118" s="20">
        <v>344.599999999999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70"/>
      <c r="X118" s="70"/>
      <c r="Y118" s="71"/>
      <c r="Z118" s="71"/>
      <c r="AA118" s="71"/>
      <c r="AB118" s="71"/>
      <c r="AC118" s="71"/>
      <c r="AD118" s="71"/>
      <c r="AE118" s="71"/>
      <c r="AF118" s="71"/>
    </row>
    <row r="119" spans="1:32" ht="56.25" hidden="1" x14ac:dyDescent="0.25">
      <c r="A119" s="278">
        <v>4</v>
      </c>
      <c r="B119" s="26" t="s">
        <v>362</v>
      </c>
      <c r="C119" s="278" t="s">
        <v>308</v>
      </c>
      <c r="D119" s="20">
        <f t="shared" si="23"/>
        <v>0</v>
      </c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70"/>
      <c r="X119" s="70"/>
      <c r="Y119" s="71"/>
      <c r="Z119" s="71"/>
      <c r="AA119" s="71"/>
      <c r="AB119" s="71"/>
      <c r="AC119" s="71"/>
      <c r="AD119" s="71"/>
      <c r="AE119" s="71"/>
      <c r="AF119" s="71"/>
    </row>
    <row r="120" spans="1:32" hidden="1" x14ac:dyDescent="0.25">
      <c r="A120" s="280"/>
      <c r="B120" s="26" t="s">
        <v>281</v>
      </c>
      <c r="C120" s="278"/>
      <c r="D120" s="20">
        <f t="shared" si="23"/>
        <v>86514.9</v>
      </c>
      <c r="E120" s="20">
        <v>85649.7</v>
      </c>
      <c r="F120" s="20">
        <v>865.19999999999698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70"/>
      <c r="X120" s="70"/>
      <c r="Y120" s="71"/>
      <c r="Z120" s="71"/>
      <c r="AA120" s="71"/>
      <c r="AB120" s="71"/>
      <c r="AC120" s="71"/>
      <c r="AD120" s="71"/>
      <c r="AE120" s="71"/>
      <c r="AF120" s="71"/>
    </row>
    <row r="121" spans="1:32" ht="22.5" hidden="1" customHeight="1" x14ac:dyDescent="0.25">
      <c r="A121" s="331" t="s">
        <v>363</v>
      </c>
      <c r="B121" s="332"/>
      <c r="C121" s="278"/>
      <c r="D121" s="20">
        <f t="shared" si="23"/>
        <v>303022.54242424248</v>
      </c>
      <c r="E121" s="20">
        <f>+E123+E125+E127</f>
        <v>300039.10000000003</v>
      </c>
      <c r="F121" s="20">
        <f>+F123+F125+F127</f>
        <v>2983.4424242424252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70"/>
      <c r="X121" s="70"/>
      <c r="Y121" s="71"/>
      <c r="Z121" s="71"/>
      <c r="AA121" s="71"/>
      <c r="AB121" s="71"/>
      <c r="AC121" s="71"/>
      <c r="AD121" s="71"/>
      <c r="AE121" s="71"/>
      <c r="AF121" s="71"/>
    </row>
    <row r="122" spans="1:32" ht="75" hidden="1" x14ac:dyDescent="0.25">
      <c r="A122" s="278">
        <v>1</v>
      </c>
      <c r="B122" s="26" t="s">
        <v>364</v>
      </c>
      <c r="C122" s="278" t="s">
        <v>365</v>
      </c>
      <c r="D122" s="20">
        <f t="shared" si="23"/>
        <v>0</v>
      </c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70"/>
      <c r="X122" s="70"/>
      <c r="Y122" s="71"/>
      <c r="Z122" s="71"/>
      <c r="AA122" s="71"/>
      <c r="AB122" s="71"/>
      <c r="AC122" s="71"/>
      <c r="AD122" s="71"/>
      <c r="AE122" s="71"/>
      <c r="AF122" s="71"/>
    </row>
    <row r="123" spans="1:32" hidden="1" x14ac:dyDescent="0.25">
      <c r="A123" s="278"/>
      <c r="B123" s="26" t="s">
        <v>281</v>
      </c>
      <c r="C123" s="278"/>
      <c r="D123" s="20">
        <f t="shared" ref="D123:D145" si="24">+E123+F123</f>
        <v>293278.98888888891</v>
      </c>
      <c r="E123" s="20">
        <v>290321</v>
      </c>
      <c r="F123" s="20">
        <v>2957.98888888889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70"/>
      <c r="X123" s="70"/>
      <c r="Y123" s="71"/>
      <c r="Z123" s="71"/>
      <c r="AA123" s="71"/>
      <c r="AB123" s="71"/>
      <c r="AC123" s="71"/>
      <c r="AD123" s="71"/>
      <c r="AE123" s="71"/>
      <c r="AF123" s="71"/>
    </row>
    <row r="124" spans="1:32" ht="75" hidden="1" x14ac:dyDescent="0.25">
      <c r="A124" s="278">
        <v>2</v>
      </c>
      <c r="B124" s="26" t="s">
        <v>364</v>
      </c>
      <c r="C124" s="278" t="s">
        <v>365</v>
      </c>
      <c r="D124" s="20">
        <f t="shared" si="24"/>
        <v>0</v>
      </c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70"/>
      <c r="X124" s="70"/>
      <c r="Y124" s="71"/>
      <c r="Z124" s="71"/>
      <c r="AA124" s="71"/>
      <c r="AB124" s="71"/>
      <c r="AC124" s="71"/>
      <c r="AD124" s="71"/>
      <c r="AE124" s="71"/>
      <c r="AF124" s="71"/>
    </row>
    <row r="125" spans="1:32" hidden="1" x14ac:dyDescent="0.25">
      <c r="A125" s="278"/>
      <c r="B125" s="26" t="s">
        <v>281</v>
      </c>
      <c r="C125" s="278"/>
      <c r="D125" s="20">
        <f t="shared" si="24"/>
        <v>2545.3535353535353</v>
      </c>
      <c r="E125" s="20">
        <v>2519.9</v>
      </c>
      <c r="F125" s="20">
        <v>25.453535353535202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70"/>
      <c r="X125" s="70"/>
      <c r="Y125" s="71"/>
      <c r="Z125" s="71"/>
      <c r="AA125" s="71"/>
      <c r="AB125" s="71"/>
      <c r="AC125" s="71"/>
      <c r="AD125" s="71"/>
      <c r="AE125" s="71"/>
      <c r="AF125" s="71"/>
    </row>
    <row r="126" spans="1:32" ht="75" hidden="1" x14ac:dyDescent="0.25">
      <c r="A126" s="278">
        <v>3</v>
      </c>
      <c r="B126" s="26" t="s">
        <v>366</v>
      </c>
      <c r="C126" s="278" t="s">
        <v>367</v>
      </c>
      <c r="D126" s="20">
        <f t="shared" si="24"/>
        <v>0</v>
      </c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70"/>
      <c r="X126" s="70"/>
      <c r="Y126" s="71"/>
      <c r="Z126" s="71"/>
      <c r="AA126" s="71"/>
      <c r="AB126" s="71"/>
      <c r="AC126" s="71"/>
      <c r="AD126" s="71"/>
      <c r="AE126" s="71"/>
      <c r="AF126" s="71"/>
    </row>
    <row r="127" spans="1:32" hidden="1" x14ac:dyDescent="0.25">
      <c r="A127" s="280"/>
      <c r="B127" s="26" t="s">
        <v>281</v>
      </c>
      <c r="C127" s="278"/>
      <c r="D127" s="20">
        <f t="shared" si="24"/>
        <v>7198.2</v>
      </c>
      <c r="E127" s="20">
        <v>7198.2</v>
      </c>
      <c r="F127" s="20">
        <v>0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70"/>
      <c r="X127" s="70"/>
      <c r="Y127" s="71"/>
      <c r="Z127" s="71"/>
      <c r="AA127" s="71"/>
      <c r="AB127" s="71"/>
      <c r="AC127" s="71"/>
      <c r="AD127" s="71"/>
      <c r="AE127" s="71"/>
      <c r="AF127" s="71"/>
    </row>
    <row r="128" spans="1:32" ht="22.5" hidden="1" customHeight="1" x14ac:dyDescent="0.25">
      <c r="A128" s="331" t="s">
        <v>368</v>
      </c>
      <c r="B128" s="332"/>
      <c r="C128" s="278"/>
      <c r="D128" s="20">
        <f t="shared" si="24"/>
        <v>3000000</v>
      </c>
      <c r="E128" s="20">
        <f>+E130</f>
        <v>3000000</v>
      </c>
      <c r="F128" s="20">
        <f>+F130</f>
        <v>0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70"/>
      <c r="X128" s="70"/>
      <c r="Y128" s="71"/>
      <c r="Z128" s="71"/>
      <c r="AA128" s="71"/>
      <c r="AB128" s="71"/>
      <c r="AC128" s="71"/>
      <c r="AD128" s="71"/>
      <c r="AE128" s="71"/>
      <c r="AF128" s="71"/>
    </row>
    <row r="129" spans="1:32" ht="93.75" hidden="1" x14ac:dyDescent="0.25">
      <c r="A129" s="278">
        <v>1</v>
      </c>
      <c r="B129" s="26" t="s">
        <v>369</v>
      </c>
      <c r="C129" s="278"/>
      <c r="D129" s="20">
        <f t="shared" si="24"/>
        <v>0</v>
      </c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70"/>
      <c r="X129" s="70"/>
      <c r="Y129" s="71"/>
      <c r="Z129" s="71"/>
      <c r="AA129" s="71"/>
      <c r="AB129" s="71"/>
      <c r="AC129" s="71"/>
      <c r="AD129" s="71"/>
      <c r="AE129" s="71"/>
      <c r="AF129" s="71"/>
    </row>
    <row r="130" spans="1:32" hidden="1" x14ac:dyDescent="0.25">
      <c r="A130" s="280"/>
      <c r="B130" s="26" t="s">
        <v>281</v>
      </c>
      <c r="C130" s="278"/>
      <c r="D130" s="20">
        <f t="shared" si="24"/>
        <v>3000000</v>
      </c>
      <c r="E130" s="20">
        <v>3000000</v>
      </c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70"/>
      <c r="X130" s="70"/>
      <c r="Y130" s="71"/>
      <c r="Z130" s="71"/>
      <c r="AA130" s="71"/>
      <c r="AB130" s="71"/>
      <c r="AC130" s="71"/>
      <c r="AD130" s="71"/>
      <c r="AE130" s="71"/>
      <c r="AF130" s="71"/>
    </row>
    <row r="131" spans="1:32" ht="22.5" hidden="1" customHeight="1" x14ac:dyDescent="0.25">
      <c r="A131" s="331" t="s">
        <v>370</v>
      </c>
      <c r="B131" s="332"/>
      <c r="C131" s="278"/>
      <c r="D131" s="20">
        <f t="shared" si="24"/>
        <v>21656.6</v>
      </c>
      <c r="E131" s="20">
        <f>+E133</f>
        <v>21440</v>
      </c>
      <c r="F131" s="20">
        <f>+F133</f>
        <v>216.599999999999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70"/>
      <c r="X131" s="70"/>
      <c r="Y131" s="71"/>
      <c r="Z131" s="71"/>
      <c r="AA131" s="71"/>
      <c r="AB131" s="71"/>
      <c r="AC131" s="71"/>
      <c r="AD131" s="71"/>
      <c r="AE131" s="71"/>
      <c r="AF131" s="71"/>
    </row>
    <row r="132" spans="1:32" hidden="1" x14ac:dyDescent="0.25">
      <c r="A132" s="278">
        <v>1</v>
      </c>
      <c r="B132" s="26" t="s">
        <v>371</v>
      </c>
      <c r="C132" s="278"/>
      <c r="D132" s="20">
        <f t="shared" si="24"/>
        <v>0</v>
      </c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70"/>
      <c r="X132" s="70"/>
      <c r="Y132" s="71"/>
      <c r="Z132" s="71"/>
      <c r="AA132" s="71"/>
      <c r="AB132" s="71"/>
      <c r="AC132" s="71"/>
      <c r="AD132" s="71"/>
      <c r="AE132" s="71"/>
      <c r="AF132" s="71"/>
    </row>
    <row r="133" spans="1:32" hidden="1" x14ac:dyDescent="0.25">
      <c r="A133" s="280"/>
      <c r="B133" s="26" t="s">
        <v>281</v>
      </c>
      <c r="C133" s="278"/>
      <c r="D133" s="20">
        <f t="shared" si="24"/>
        <v>21656.6</v>
      </c>
      <c r="E133" s="20">
        <v>21440</v>
      </c>
      <c r="F133" s="20">
        <v>216.599999999999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70"/>
      <c r="X133" s="70"/>
      <c r="Y133" s="71"/>
      <c r="Z133" s="71"/>
      <c r="AA133" s="71"/>
      <c r="AB133" s="71"/>
      <c r="AC133" s="71"/>
      <c r="AD133" s="71"/>
      <c r="AE133" s="71"/>
      <c r="AF133" s="71"/>
    </row>
    <row r="134" spans="1:32" ht="22.5" hidden="1" customHeight="1" x14ac:dyDescent="0.25">
      <c r="A134" s="331" t="s">
        <v>372</v>
      </c>
      <c r="B134" s="332"/>
      <c r="C134" s="278"/>
      <c r="D134" s="20">
        <f t="shared" si="24"/>
        <v>141883.15263</v>
      </c>
      <c r="E134" s="20">
        <f>+E136+E138+E140+E142+E144</f>
        <v>141722.6</v>
      </c>
      <c r="F134" s="20">
        <f>+F136+F138+F140+F142+F144</f>
        <v>160.55262999999999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70"/>
      <c r="X134" s="70"/>
      <c r="Y134" s="71"/>
      <c r="Z134" s="71"/>
      <c r="AA134" s="71"/>
      <c r="AB134" s="71"/>
      <c r="AC134" s="71"/>
      <c r="AD134" s="71"/>
      <c r="AE134" s="71"/>
      <c r="AF134" s="71"/>
    </row>
    <row r="135" spans="1:32" ht="56.25" hidden="1" x14ac:dyDescent="0.25">
      <c r="A135" s="278">
        <v>1</v>
      </c>
      <c r="B135" s="26" t="s">
        <v>373</v>
      </c>
      <c r="C135" s="278"/>
      <c r="D135" s="20">
        <f t="shared" si="24"/>
        <v>0</v>
      </c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70"/>
      <c r="X135" s="70"/>
      <c r="Y135" s="71"/>
      <c r="Z135" s="71"/>
      <c r="AA135" s="71"/>
      <c r="AB135" s="71"/>
      <c r="AC135" s="71"/>
      <c r="AD135" s="71"/>
      <c r="AE135" s="71"/>
      <c r="AF135" s="71"/>
    </row>
    <row r="136" spans="1:32" hidden="1" x14ac:dyDescent="0.25">
      <c r="A136" s="278"/>
      <c r="B136" s="26" t="s">
        <v>281</v>
      </c>
      <c r="C136" s="278"/>
      <c r="D136" s="20">
        <f t="shared" si="24"/>
        <v>16051.05263</v>
      </c>
      <c r="E136" s="20">
        <v>15890.5</v>
      </c>
      <c r="F136" s="20">
        <v>160.55262999999999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70"/>
      <c r="X136" s="70"/>
      <c r="Y136" s="71"/>
      <c r="Z136" s="71"/>
      <c r="AA136" s="71"/>
      <c r="AB136" s="71"/>
      <c r="AC136" s="71"/>
      <c r="AD136" s="71"/>
      <c r="AE136" s="71"/>
      <c r="AF136" s="71"/>
    </row>
    <row r="137" spans="1:32" ht="75" hidden="1" x14ac:dyDescent="0.25">
      <c r="A137" s="278">
        <v>2</v>
      </c>
      <c r="B137" s="26" t="s">
        <v>374</v>
      </c>
      <c r="C137" s="278" t="s">
        <v>357</v>
      </c>
      <c r="D137" s="20">
        <f t="shared" si="24"/>
        <v>0</v>
      </c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70"/>
      <c r="X137" s="70"/>
      <c r="Y137" s="71"/>
      <c r="Z137" s="71"/>
      <c r="AA137" s="71"/>
      <c r="AB137" s="71"/>
      <c r="AC137" s="71"/>
      <c r="AD137" s="71"/>
      <c r="AE137" s="71"/>
      <c r="AF137" s="71"/>
    </row>
    <row r="138" spans="1:32" hidden="1" x14ac:dyDescent="0.25">
      <c r="A138" s="278"/>
      <c r="B138" s="26" t="s">
        <v>281</v>
      </c>
      <c r="C138" s="278"/>
      <c r="D138" s="20">
        <f t="shared" si="24"/>
        <v>29584.799999999999</v>
      </c>
      <c r="E138" s="20">
        <v>29584.799999999999</v>
      </c>
      <c r="F138" s="20">
        <v>0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70"/>
      <c r="X138" s="70"/>
      <c r="Y138" s="71"/>
      <c r="Z138" s="71"/>
      <c r="AA138" s="71"/>
      <c r="AB138" s="71"/>
      <c r="AC138" s="71"/>
      <c r="AD138" s="71"/>
      <c r="AE138" s="71"/>
      <c r="AF138" s="71"/>
    </row>
    <row r="139" spans="1:32" ht="131.25" hidden="1" x14ac:dyDescent="0.25">
      <c r="A139" s="278">
        <v>3</v>
      </c>
      <c r="B139" s="26" t="s">
        <v>375</v>
      </c>
      <c r="C139" s="278" t="s">
        <v>357</v>
      </c>
      <c r="D139" s="20">
        <f t="shared" si="24"/>
        <v>0</v>
      </c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70"/>
      <c r="X139" s="70"/>
      <c r="Y139" s="71"/>
      <c r="Z139" s="71"/>
      <c r="AA139" s="71"/>
      <c r="AB139" s="71"/>
      <c r="AC139" s="71"/>
      <c r="AD139" s="71"/>
      <c r="AE139" s="71"/>
      <c r="AF139" s="71"/>
    </row>
    <row r="140" spans="1:32" hidden="1" x14ac:dyDescent="0.25">
      <c r="A140" s="278"/>
      <c r="B140" s="26" t="s">
        <v>281</v>
      </c>
      <c r="C140" s="278"/>
      <c r="D140" s="20">
        <f t="shared" si="24"/>
        <v>87287.3</v>
      </c>
      <c r="E140" s="20">
        <v>87287.3</v>
      </c>
      <c r="F140" s="20">
        <v>0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70"/>
      <c r="X140" s="70"/>
      <c r="Y140" s="71"/>
      <c r="Z140" s="71"/>
      <c r="AA140" s="71"/>
      <c r="AB140" s="71"/>
      <c r="AC140" s="71"/>
      <c r="AD140" s="71"/>
      <c r="AE140" s="71"/>
      <c r="AF140" s="71"/>
    </row>
    <row r="141" spans="1:32" ht="150" hidden="1" x14ac:dyDescent="0.25">
      <c r="A141" s="278">
        <v>4</v>
      </c>
      <c r="B141" s="26" t="s">
        <v>376</v>
      </c>
      <c r="C141" s="278" t="s">
        <v>357</v>
      </c>
      <c r="D141" s="20">
        <f t="shared" si="24"/>
        <v>0</v>
      </c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70"/>
      <c r="X141" s="70"/>
      <c r="Y141" s="71"/>
      <c r="Z141" s="71"/>
      <c r="AA141" s="71"/>
      <c r="AB141" s="71"/>
      <c r="AC141" s="71"/>
      <c r="AD141" s="71"/>
      <c r="AE141" s="71"/>
      <c r="AF141" s="71"/>
    </row>
    <row r="142" spans="1:32" hidden="1" x14ac:dyDescent="0.25">
      <c r="A142" s="278"/>
      <c r="B142" s="26" t="s">
        <v>281</v>
      </c>
      <c r="C142" s="278"/>
      <c r="D142" s="20">
        <f t="shared" si="24"/>
        <v>8682.9</v>
      </c>
      <c r="E142" s="20">
        <v>8682.9</v>
      </c>
      <c r="F142" s="20">
        <v>0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70"/>
      <c r="X142" s="70"/>
      <c r="Y142" s="71"/>
      <c r="Z142" s="71"/>
      <c r="AA142" s="71"/>
      <c r="AB142" s="71"/>
      <c r="AC142" s="71"/>
      <c r="AD142" s="71"/>
      <c r="AE142" s="71"/>
      <c r="AF142" s="71"/>
    </row>
    <row r="143" spans="1:32" ht="75" hidden="1" x14ac:dyDescent="0.25">
      <c r="A143" s="278">
        <v>5</v>
      </c>
      <c r="B143" s="26" t="s">
        <v>377</v>
      </c>
      <c r="C143" s="278" t="s">
        <v>357</v>
      </c>
      <c r="D143" s="20">
        <f t="shared" si="24"/>
        <v>0</v>
      </c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70"/>
      <c r="X143" s="70"/>
      <c r="Y143" s="71"/>
      <c r="Z143" s="71"/>
      <c r="AA143" s="71"/>
      <c r="AB143" s="71"/>
      <c r="AC143" s="71"/>
      <c r="AD143" s="71"/>
      <c r="AE143" s="71"/>
      <c r="AF143" s="71"/>
    </row>
    <row r="144" spans="1:32" hidden="1" x14ac:dyDescent="0.25">
      <c r="A144" s="280"/>
      <c r="B144" s="26" t="s">
        <v>281</v>
      </c>
      <c r="C144" s="278"/>
      <c r="D144" s="20">
        <f t="shared" si="24"/>
        <v>277.10000000000002</v>
      </c>
      <c r="E144" s="20">
        <v>277.10000000000002</v>
      </c>
      <c r="F144" s="20">
        <v>0</v>
      </c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70"/>
      <c r="X144" s="70"/>
      <c r="Y144" s="71"/>
      <c r="Z144" s="71"/>
      <c r="AA144" s="71"/>
      <c r="AB144" s="71"/>
      <c r="AC144" s="71"/>
      <c r="AD144" s="71"/>
      <c r="AE144" s="71"/>
      <c r="AF144" s="71"/>
    </row>
    <row r="145" spans="1:32" ht="27.75" hidden="1" customHeight="1" x14ac:dyDescent="0.25">
      <c r="A145" s="331" t="s">
        <v>378</v>
      </c>
      <c r="B145" s="332"/>
      <c r="C145" s="278"/>
      <c r="D145" s="20">
        <f t="shared" si="24"/>
        <v>784554.45373000007</v>
      </c>
      <c r="E145" s="20">
        <f>+E147+E149+E151+E153+E155+E157+E159+E161+E163</f>
        <v>776708.9</v>
      </c>
      <c r="F145" s="20">
        <f>+F147+F149+F151+F153+F155+F157+F159+F161+F163</f>
        <v>7845.5537300000069</v>
      </c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70"/>
      <c r="X145" s="70"/>
      <c r="Y145" s="71"/>
      <c r="Z145" s="71"/>
      <c r="AA145" s="71"/>
      <c r="AB145" s="71"/>
      <c r="AC145" s="71"/>
      <c r="AD145" s="71"/>
      <c r="AE145" s="71"/>
      <c r="AF145" s="71"/>
    </row>
    <row r="146" spans="1:32" ht="75" hidden="1" x14ac:dyDescent="0.25">
      <c r="A146" s="278">
        <v>1</v>
      </c>
      <c r="B146" s="26" t="s">
        <v>379</v>
      </c>
      <c r="C146" s="278" t="s">
        <v>365</v>
      </c>
      <c r="D146" s="20">
        <f t="shared" ref="D146:D165" si="25">+E146+F146</f>
        <v>0</v>
      </c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70"/>
      <c r="X146" s="70"/>
      <c r="Y146" s="71"/>
      <c r="Z146" s="71"/>
      <c r="AA146" s="71"/>
      <c r="AB146" s="71"/>
      <c r="AC146" s="71"/>
      <c r="AD146" s="71"/>
      <c r="AE146" s="71"/>
      <c r="AF146" s="71"/>
    </row>
    <row r="147" spans="1:32" hidden="1" x14ac:dyDescent="0.25">
      <c r="A147" s="278"/>
      <c r="B147" s="26" t="s">
        <v>281</v>
      </c>
      <c r="C147" s="278"/>
      <c r="D147" s="20">
        <f t="shared" si="25"/>
        <v>53418.484850000008</v>
      </c>
      <c r="E147" s="20">
        <v>52884.3</v>
      </c>
      <c r="F147" s="20">
        <v>534.18485000000499</v>
      </c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70"/>
      <c r="X147" s="70"/>
      <c r="Y147" s="71"/>
      <c r="Z147" s="71"/>
      <c r="AA147" s="71"/>
      <c r="AB147" s="71"/>
      <c r="AC147" s="71"/>
      <c r="AD147" s="71"/>
      <c r="AE147" s="71"/>
      <c r="AF147" s="71"/>
    </row>
    <row r="148" spans="1:32" ht="56.25" hidden="1" x14ac:dyDescent="0.25">
      <c r="A148" s="278">
        <v>2</v>
      </c>
      <c r="B148" s="26" t="s">
        <v>380</v>
      </c>
      <c r="C148" s="278"/>
      <c r="D148" s="20">
        <f t="shared" si="25"/>
        <v>0</v>
      </c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70"/>
      <c r="X148" s="70"/>
      <c r="Y148" s="71"/>
      <c r="Z148" s="71"/>
      <c r="AA148" s="71"/>
      <c r="AB148" s="71"/>
      <c r="AC148" s="71"/>
      <c r="AD148" s="71"/>
      <c r="AE148" s="71"/>
      <c r="AF148" s="71"/>
    </row>
    <row r="149" spans="1:32" hidden="1" x14ac:dyDescent="0.25">
      <c r="A149" s="278"/>
      <c r="B149" s="26" t="s">
        <v>281</v>
      </c>
      <c r="C149" s="278"/>
      <c r="D149" s="20">
        <f t="shared" si="25"/>
        <v>167758.48485000001</v>
      </c>
      <c r="E149" s="20">
        <v>166080.9</v>
      </c>
      <c r="F149" s="20">
        <v>1677.58485000001</v>
      </c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70"/>
      <c r="X149" s="70"/>
      <c r="Y149" s="71"/>
      <c r="Z149" s="71"/>
      <c r="AA149" s="71"/>
      <c r="AB149" s="71"/>
      <c r="AC149" s="71"/>
      <c r="AD149" s="71"/>
      <c r="AE149" s="71"/>
      <c r="AF149" s="71"/>
    </row>
    <row r="150" spans="1:32" ht="56.25" hidden="1" x14ac:dyDescent="0.25">
      <c r="A150" s="278">
        <v>3</v>
      </c>
      <c r="B150" s="26" t="s">
        <v>381</v>
      </c>
      <c r="C150" s="278"/>
      <c r="D150" s="20">
        <f t="shared" si="25"/>
        <v>0</v>
      </c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70"/>
      <c r="X150" s="70"/>
      <c r="Y150" s="71"/>
      <c r="Z150" s="71"/>
      <c r="AA150" s="71"/>
      <c r="AB150" s="71"/>
      <c r="AC150" s="71"/>
      <c r="AD150" s="71"/>
      <c r="AE150" s="71"/>
      <c r="AF150" s="71"/>
    </row>
    <row r="151" spans="1:32" hidden="1" x14ac:dyDescent="0.25">
      <c r="A151" s="278"/>
      <c r="B151" s="26" t="s">
        <v>281</v>
      </c>
      <c r="C151" s="278"/>
      <c r="D151" s="20">
        <f t="shared" si="25"/>
        <v>112509.39393999999</v>
      </c>
      <c r="E151" s="20">
        <v>111384.3</v>
      </c>
      <c r="F151" s="20">
        <v>1125.09393999999</v>
      </c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70"/>
      <c r="X151" s="70"/>
      <c r="Y151" s="71"/>
      <c r="Z151" s="71"/>
      <c r="AA151" s="71"/>
      <c r="AB151" s="71"/>
      <c r="AC151" s="71"/>
      <c r="AD151" s="71"/>
      <c r="AE151" s="71"/>
      <c r="AF151" s="71"/>
    </row>
    <row r="152" spans="1:32" ht="37.5" hidden="1" x14ac:dyDescent="0.25">
      <c r="A152" s="278">
        <v>4</v>
      </c>
      <c r="B152" s="26" t="s">
        <v>382</v>
      </c>
      <c r="C152" s="278"/>
      <c r="D152" s="20">
        <f t="shared" si="25"/>
        <v>0</v>
      </c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70"/>
      <c r="X152" s="70"/>
      <c r="Y152" s="71"/>
      <c r="Z152" s="71"/>
      <c r="AA152" s="71"/>
      <c r="AB152" s="71"/>
      <c r="AC152" s="71"/>
      <c r="AD152" s="71"/>
      <c r="AE152" s="71"/>
      <c r="AF152" s="71"/>
    </row>
    <row r="153" spans="1:32" hidden="1" x14ac:dyDescent="0.25">
      <c r="A153" s="278"/>
      <c r="B153" s="26" t="s">
        <v>281</v>
      </c>
      <c r="C153" s="278"/>
      <c r="D153" s="20">
        <f t="shared" si="25"/>
        <v>96477.777780000004</v>
      </c>
      <c r="E153" s="20">
        <v>95513</v>
      </c>
      <c r="F153" s="20">
        <v>964.77778000000399</v>
      </c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70"/>
      <c r="X153" s="70"/>
      <c r="Y153" s="71"/>
      <c r="Z153" s="71"/>
      <c r="AA153" s="71"/>
      <c r="AB153" s="71"/>
      <c r="AC153" s="71"/>
      <c r="AD153" s="71"/>
      <c r="AE153" s="71"/>
      <c r="AF153" s="71"/>
    </row>
    <row r="154" spans="1:32" ht="75" hidden="1" x14ac:dyDescent="0.25">
      <c r="A154" s="278">
        <v>5</v>
      </c>
      <c r="B154" s="26" t="s">
        <v>383</v>
      </c>
      <c r="C154" s="278"/>
      <c r="D154" s="20">
        <f t="shared" si="25"/>
        <v>0</v>
      </c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70"/>
      <c r="X154" s="70"/>
      <c r="Y154" s="71"/>
      <c r="Z154" s="71"/>
      <c r="AA154" s="71"/>
      <c r="AB154" s="71"/>
      <c r="AC154" s="71"/>
      <c r="AD154" s="71"/>
      <c r="AE154" s="71"/>
      <c r="AF154" s="71"/>
    </row>
    <row r="155" spans="1:32" hidden="1" x14ac:dyDescent="0.25">
      <c r="A155" s="278"/>
      <c r="B155" s="26" t="s">
        <v>281</v>
      </c>
      <c r="C155" s="278"/>
      <c r="D155" s="20">
        <f t="shared" si="25"/>
        <v>32059.7</v>
      </c>
      <c r="E155" s="20">
        <v>31739.1</v>
      </c>
      <c r="F155" s="20">
        <v>320.60000000000201</v>
      </c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70"/>
      <c r="X155" s="70"/>
      <c r="Y155" s="71"/>
      <c r="Z155" s="71"/>
      <c r="AA155" s="71"/>
      <c r="AB155" s="71"/>
      <c r="AC155" s="71"/>
      <c r="AD155" s="71"/>
      <c r="AE155" s="71"/>
      <c r="AF155" s="71"/>
    </row>
    <row r="156" spans="1:32" ht="93.75" hidden="1" x14ac:dyDescent="0.25">
      <c r="A156" s="278">
        <v>6</v>
      </c>
      <c r="B156" s="26" t="s">
        <v>384</v>
      </c>
      <c r="C156" s="278"/>
      <c r="D156" s="20">
        <f t="shared" si="25"/>
        <v>0</v>
      </c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70"/>
      <c r="X156" s="70"/>
      <c r="Y156" s="71"/>
      <c r="Z156" s="71"/>
      <c r="AA156" s="71"/>
      <c r="AB156" s="71"/>
      <c r="AC156" s="71"/>
      <c r="AD156" s="71"/>
      <c r="AE156" s="71"/>
      <c r="AF156" s="71"/>
    </row>
    <row r="157" spans="1:32" hidden="1" x14ac:dyDescent="0.25">
      <c r="A157" s="278"/>
      <c r="B157" s="26" t="s">
        <v>281</v>
      </c>
      <c r="C157" s="278"/>
      <c r="D157" s="20">
        <f t="shared" si="25"/>
        <v>57857.8</v>
      </c>
      <c r="E157" s="20">
        <v>57279.199999999997</v>
      </c>
      <c r="F157" s="20">
        <v>578.60000000000605</v>
      </c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70"/>
      <c r="X157" s="70"/>
      <c r="Y157" s="71"/>
      <c r="Z157" s="71"/>
      <c r="AA157" s="71"/>
      <c r="AB157" s="71"/>
      <c r="AC157" s="71"/>
      <c r="AD157" s="71"/>
      <c r="AE157" s="71"/>
      <c r="AF157" s="71"/>
    </row>
    <row r="158" spans="1:32" ht="112.5" hidden="1" x14ac:dyDescent="0.25">
      <c r="A158" s="278">
        <v>7</v>
      </c>
      <c r="B158" s="26" t="s">
        <v>385</v>
      </c>
      <c r="C158" s="278"/>
      <c r="D158" s="20">
        <f t="shared" si="25"/>
        <v>0</v>
      </c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70"/>
      <c r="X158" s="70"/>
      <c r="Y158" s="71"/>
      <c r="Z158" s="71"/>
      <c r="AA158" s="71"/>
      <c r="AB158" s="71"/>
      <c r="AC158" s="71"/>
      <c r="AD158" s="71"/>
      <c r="AE158" s="71"/>
      <c r="AF158" s="71"/>
    </row>
    <row r="159" spans="1:32" hidden="1" x14ac:dyDescent="0.25">
      <c r="A159" s="278"/>
      <c r="B159" s="26" t="s">
        <v>281</v>
      </c>
      <c r="C159" s="278"/>
      <c r="D159" s="20">
        <f t="shared" si="25"/>
        <v>117771.7</v>
      </c>
      <c r="E159" s="20">
        <v>116594</v>
      </c>
      <c r="F159" s="20">
        <v>1177.7</v>
      </c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70"/>
      <c r="X159" s="70"/>
      <c r="Y159" s="71"/>
      <c r="Z159" s="71"/>
      <c r="AA159" s="71"/>
      <c r="AB159" s="71"/>
      <c r="AC159" s="71"/>
      <c r="AD159" s="71"/>
      <c r="AE159" s="71"/>
      <c r="AF159" s="71"/>
    </row>
    <row r="160" spans="1:32" ht="187.5" hidden="1" x14ac:dyDescent="0.25">
      <c r="A160" s="278">
        <v>8</v>
      </c>
      <c r="B160" s="26" t="s">
        <v>386</v>
      </c>
      <c r="C160" s="278"/>
      <c r="D160" s="20">
        <f t="shared" si="25"/>
        <v>0</v>
      </c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70"/>
      <c r="X160" s="70"/>
      <c r="Y160" s="71"/>
      <c r="Z160" s="71"/>
      <c r="AA160" s="71"/>
      <c r="AB160" s="71"/>
      <c r="AC160" s="71"/>
      <c r="AD160" s="71"/>
      <c r="AE160" s="71"/>
      <c r="AF160" s="71"/>
    </row>
    <row r="161" spans="1:32" hidden="1" x14ac:dyDescent="0.25">
      <c r="A161" s="278"/>
      <c r="B161" s="26" t="s">
        <v>281</v>
      </c>
      <c r="C161" s="278"/>
      <c r="D161" s="20">
        <f t="shared" si="25"/>
        <v>28414.64646</v>
      </c>
      <c r="E161" s="20">
        <v>28130.5</v>
      </c>
      <c r="F161" s="20">
        <v>284.14645999999999</v>
      </c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70"/>
      <c r="X161" s="70"/>
      <c r="Y161" s="71"/>
      <c r="Z161" s="71"/>
      <c r="AA161" s="71"/>
      <c r="AB161" s="71"/>
      <c r="AC161" s="71"/>
      <c r="AD161" s="71"/>
      <c r="AE161" s="71"/>
      <c r="AF161" s="71"/>
    </row>
    <row r="162" spans="1:32" ht="37.5" hidden="1" x14ac:dyDescent="0.25">
      <c r="A162" s="278">
        <v>9</v>
      </c>
      <c r="B162" s="26" t="s">
        <v>387</v>
      </c>
      <c r="C162" s="278"/>
      <c r="D162" s="20">
        <f t="shared" si="25"/>
        <v>0</v>
      </c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70"/>
      <c r="X162" s="70"/>
      <c r="Y162" s="71"/>
      <c r="Z162" s="71"/>
      <c r="AA162" s="71"/>
      <c r="AB162" s="71"/>
      <c r="AC162" s="71"/>
      <c r="AD162" s="71"/>
      <c r="AE162" s="71"/>
      <c r="AF162" s="71"/>
    </row>
    <row r="163" spans="1:32" hidden="1" x14ac:dyDescent="0.25">
      <c r="A163" s="280"/>
      <c r="B163" s="26" t="s">
        <v>281</v>
      </c>
      <c r="C163" s="278"/>
      <c r="D163" s="20">
        <f t="shared" si="25"/>
        <v>118286.46584999999</v>
      </c>
      <c r="E163" s="20">
        <v>117103.6</v>
      </c>
      <c r="F163" s="20">
        <v>1182.8658499999899</v>
      </c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70"/>
      <c r="X163" s="70"/>
      <c r="Y163" s="71"/>
      <c r="Z163" s="71"/>
      <c r="AA163" s="71"/>
      <c r="AB163" s="71"/>
      <c r="AC163" s="71"/>
      <c r="AD163" s="71"/>
      <c r="AE163" s="71"/>
      <c r="AF163" s="71"/>
    </row>
    <row r="164" spans="1:32" ht="27.75" hidden="1" customHeight="1" x14ac:dyDescent="0.25">
      <c r="A164" s="331" t="s">
        <v>388</v>
      </c>
      <c r="B164" s="332"/>
      <c r="C164" s="278"/>
      <c r="D164" s="20">
        <f t="shared" si="25"/>
        <v>11056.183710000001</v>
      </c>
      <c r="E164" s="20">
        <f>+E166+E168</f>
        <v>10945.6</v>
      </c>
      <c r="F164" s="20">
        <f>+F166+F168</f>
        <v>110.5837099999999</v>
      </c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70"/>
      <c r="X164" s="70"/>
      <c r="Y164" s="71"/>
      <c r="Z164" s="71"/>
      <c r="AA164" s="71"/>
      <c r="AB164" s="71"/>
      <c r="AC164" s="71"/>
      <c r="AD164" s="71"/>
      <c r="AE164" s="71"/>
      <c r="AF164" s="71"/>
    </row>
    <row r="165" spans="1:32" ht="56.25" hidden="1" x14ac:dyDescent="0.25">
      <c r="A165" s="278">
        <v>1</v>
      </c>
      <c r="B165" s="26" t="s">
        <v>389</v>
      </c>
      <c r="C165" s="278"/>
      <c r="D165" s="20">
        <f t="shared" si="25"/>
        <v>0</v>
      </c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70"/>
      <c r="X165" s="70"/>
      <c r="Y165" s="71"/>
      <c r="Z165" s="71"/>
      <c r="AA165" s="71"/>
      <c r="AB165" s="71"/>
      <c r="AC165" s="71"/>
      <c r="AD165" s="71"/>
      <c r="AE165" s="71"/>
      <c r="AF165" s="71"/>
    </row>
    <row r="166" spans="1:32" hidden="1" x14ac:dyDescent="0.25">
      <c r="A166" s="278"/>
      <c r="B166" s="26" t="s">
        <v>281</v>
      </c>
      <c r="C166" s="278"/>
      <c r="D166" s="20">
        <f t="shared" ref="D166:D169" si="26">+E166+F166</f>
        <v>9124.34</v>
      </c>
      <c r="E166" s="20">
        <v>9033.1</v>
      </c>
      <c r="F166" s="20">
        <v>91.239999999999796</v>
      </c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70"/>
      <c r="X166" s="70"/>
      <c r="Y166" s="71"/>
      <c r="Z166" s="71"/>
      <c r="AA166" s="71"/>
      <c r="AB166" s="71"/>
      <c r="AC166" s="71"/>
      <c r="AD166" s="71"/>
      <c r="AE166" s="71"/>
      <c r="AF166" s="71"/>
    </row>
    <row r="167" spans="1:32" ht="56.25" hidden="1" x14ac:dyDescent="0.25">
      <c r="A167" s="278">
        <v>2</v>
      </c>
      <c r="B167" s="26" t="s">
        <v>390</v>
      </c>
      <c r="C167" s="278"/>
      <c r="D167" s="20">
        <f t="shared" si="26"/>
        <v>0</v>
      </c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70"/>
      <c r="X167" s="70"/>
      <c r="Y167" s="71"/>
      <c r="Z167" s="71"/>
      <c r="AA167" s="71"/>
      <c r="AB167" s="71"/>
      <c r="AC167" s="71"/>
      <c r="AD167" s="71"/>
      <c r="AE167" s="71"/>
      <c r="AF167" s="71"/>
    </row>
    <row r="168" spans="1:32" hidden="1" x14ac:dyDescent="0.25">
      <c r="A168" s="280"/>
      <c r="B168" s="26" t="s">
        <v>281</v>
      </c>
      <c r="C168" s="278"/>
      <c r="D168" s="20">
        <f t="shared" si="26"/>
        <v>1931.8437100000001</v>
      </c>
      <c r="E168" s="20">
        <v>1912.5</v>
      </c>
      <c r="F168" s="20">
        <v>19.343710000000101</v>
      </c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70"/>
      <c r="X168" s="70"/>
      <c r="Y168" s="71"/>
      <c r="Z168" s="71"/>
      <c r="AA168" s="71"/>
      <c r="AB168" s="71"/>
      <c r="AC168" s="71"/>
      <c r="AD168" s="71"/>
      <c r="AE168" s="71"/>
      <c r="AF168" s="71"/>
    </row>
    <row r="169" spans="1:32" ht="27.75" hidden="1" customHeight="1" x14ac:dyDescent="0.25">
      <c r="A169" s="331" t="s">
        <v>391</v>
      </c>
      <c r="B169" s="332"/>
      <c r="C169" s="278"/>
      <c r="D169" s="20">
        <f t="shared" si="26"/>
        <v>894060.65700000001</v>
      </c>
      <c r="E169" s="20">
        <f>+E171+E173</f>
        <v>863885.1</v>
      </c>
      <c r="F169" s="20">
        <f>+F171+F173</f>
        <v>30175.557000000001</v>
      </c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70"/>
      <c r="X169" s="70"/>
      <c r="Y169" s="71"/>
      <c r="Z169" s="71"/>
      <c r="AA169" s="71"/>
      <c r="AB169" s="71"/>
      <c r="AC169" s="71"/>
      <c r="AD169" s="71"/>
      <c r="AE169" s="71"/>
      <c r="AF169" s="71"/>
    </row>
    <row r="170" spans="1:32" ht="37.5" hidden="1" x14ac:dyDescent="0.25">
      <c r="A170" s="278">
        <v>1</v>
      </c>
      <c r="B170" s="26" t="s">
        <v>392</v>
      </c>
      <c r="C170" s="278"/>
      <c r="D170" s="20">
        <f t="shared" ref="D170:D176" si="27">+E170+F170</f>
        <v>0</v>
      </c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70"/>
      <c r="X170" s="70"/>
      <c r="Y170" s="71"/>
      <c r="Z170" s="71"/>
      <c r="AA170" s="71"/>
      <c r="AB170" s="71"/>
      <c r="AC170" s="71"/>
      <c r="AD170" s="71"/>
      <c r="AE170" s="71"/>
      <c r="AF170" s="71"/>
    </row>
    <row r="171" spans="1:32" hidden="1" x14ac:dyDescent="0.25">
      <c r="A171" s="278"/>
      <c r="B171" s="26" t="s">
        <v>281</v>
      </c>
      <c r="C171" s="278"/>
      <c r="D171" s="20">
        <f t="shared" si="27"/>
        <v>188060.65700000001</v>
      </c>
      <c r="E171" s="20">
        <v>157885.1</v>
      </c>
      <c r="F171" s="20">
        <v>30175.557000000001</v>
      </c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70"/>
      <c r="X171" s="70"/>
      <c r="Y171" s="71"/>
      <c r="Z171" s="71"/>
      <c r="AA171" s="71"/>
      <c r="AB171" s="71"/>
      <c r="AC171" s="71"/>
      <c r="AD171" s="71"/>
      <c r="AE171" s="71"/>
      <c r="AF171" s="71"/>
    </row>
    <row r="172" spans="1:32" ht="93.75" hidden="1" x14ac:dyDescent="0.25">
      <c r="A172" s="278">
        <v>2</v>
      </c>
      <c r="B172" s="26" t="s">
        <v>393</v>
      </c>
      <c r="C172" s="278" t="s">
        <v>394</v>
      </c>
      <c r="D172" s="20">
        <f t="shared" si="27"/>
        <v>0</v>
      </c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70"/>
      <c r="X172" s="70"/>
      <c r="Y172" s="71"/>
      <c r="Z172" s="71"/>
      <c r="AA172" s="71"/>
      <c r="AB172" s="71"/>
      <c r="AC172" s="71"/>
      <c r="AD172" s="71"/>
      <c r="AE172" s="71"/>
      <c r="AF172" s="71"/>
    </row>
    <row r="173" spans="1:32" hidden="1" x14ac:dyDescent="0.25">
      <c r="A173" s="280"/>
      <c r="B173" s="26" t="s">
        <v>281</v>
      </c>
      <c r="C173" s="278"/>
      <c r="D173" s="20">
        <f t="shared" si="27"/>
        <v>706000</v>
      </c>
      <c r="E173" s="20">
        <v>706000</v>
      </c>
      <c r="F173" s="20">
        <v>0</v>
      </c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70"/>
      <c r="X173" s="70"/>
      <c r="Y173" s="71"/>
      <c r="Z173" s="71"/>
      <c r="AA173" s="71"/>
      <c r="AB173" s="71"/>
      <c r="AC173" s="71"/>
      <c r="AD173" s="71"/>
      <c r="AE173" s="71"/>
      <c r="AF173" s="71"/>
    </row>
    <row r="174" spans="1:32" ht="27.75" hidden="1" customHeight="1" x14ac:dyDescent="0.25">
      <c r="A174" s="331" t="s">
        <v>395</v>
      </c>
      <c r="B174" s="332"/>
      <c r="C174" s="278"/>
      <c r="D174" s="20">
        <f t="shared" si="27"/>
        <v>4464.9494949494947</v>
      </c>
      <c r="E174" s="20">
        <f>+E176</f>
        <v>4420.3</v>
      </c>
      <c r="F174" s="20">
        <f>+F176</f>
        <v>44.649494949494503</v>
      </c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70"/>
      <c r="X174" s="70"/>
      <c r="Y174" s="71"/>
      <c r="Z174" s="71"/>
      <c r="AA174" s="71"/>
      <c r="AB174" s="71"/>
      <c r="AC174" s="71"/>
      <c r="AD174" s="71"/>
      <c r="AE174" s="71"/>
      <c r="AF174" s="71"/>
    </row>
    <row r="175" spans="1:32" ht="56.25" hidden="1" x14ac:dyDescent="0.25">
      <c r="A175" s="278">
        <v>1</v>
      </c>
      <c r="B175" s="26" t="s">
        <v>396</v>
      </c>
      <c r="C175" s="278" t="s">
        <v>397</v>
      </c>
      <c r="D175" s="20">
        <f t="shared" si="27"/>
        <v>0</v>
      </c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70"/>
      <c r="X175" s="70"/>
      <c r="Y175" s="71"/>
      <c r="Z175" s="71"/>
      <c r="AA175" s="71"/>
      <c r="AB175" s="71"/>
      <c r="AC175" s="71"/>
      <c r="AD175" s="71"/>
      <c r="AE175" s="71"/>
      <c r="AF175" s="71"/>
    </row>
    <row r="176" spans="1:32" hidden="1" x14ac:dyDescent="0.25">
      <c r="A176" s="280"/>
      <c r="B176" s="26" t="s">
        <v>281</v>
      </c>
      <c r="C176" s="278"/>
      <c r="D176" s="20">
        <f t="shared" si="27"/>
        <v>4464.9494949494947</v>
      </c>
      <c r="E176" s="20">
        <v>4420.3</v>
      </c>
      <c r="F176" s="20">
        <v>44.649494949494503</v>
      </c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70"/>
      <c r="X176" s="70"/>
      <c r="Y176" s="71"/>
      <c r="Z176" s="71"/>
      <c r="AA176" s="71"/>
      <c r="AB176" s="71"/>
      <c r="AC176" s="71"/>
      <c r="AD176" s="71"/>
      <c r="AE176" s="71"/>
      <c r="AF176" s="71"/>
    </row>
    <row r="177" spans="2:32" hidden="1" x14ac:dyDescent="0.25"/>
    <row r="178" spans="2:32" ht="16.5" customHeight="1" x14ac:dyDescent="0.25"/>
    <row r="179" spans="2:32" ht="51.75" customHeight="1" x14ac:dyDescent="0.25">
      <c r="B179" s="367" t="s">
        <v>434</v>
      </c>
      <c r="C179" s="367"/>
      <c r="D179" s="306">
        <f>D104-D94</f>
        <v>4575232.3540000003</v>
      </c>
      <c r="E179" s="306">
        <f t="shared" ref="E179:AD179" si="28">E104-E94</f>
        <v>4525721.8</v>
      </c>
      <c r="F179" s="306">
        <f t="shared" si="28"/>
        <v>49510.553999999996</v>
      </c>
      <c r="G179" s="306">
        <f t="shared" si="28"/>
        <v>0</v>
      </c>
      <c r="H179" s="306">
        <f t="shared" si="28"/>
        <v>0</v>
      </c>
      <c r="I179" s="306">
        <f t="shared" si="28"/>
        <v>0</v>
      </c>
      <c r="J179" s="306">
        <f t="shared" si="28"/>
        <v>0</v>
      </c>
      <c r="K179" s="306">
        <f t="shared" si="28"/>
        <v>0</v>
      </c>
      <c r="L179" s="306">
        <f t="shared" si="28"/>
        <v>0</v>
      </c>
      <c r="M179" s="306">
        <f t="shared" si="28"/>
        <v>0</v>
      </c>
      <c r="N179" s="306">
        <f t="shared" si="28"/>
        <v>0</v>
      </c>
      <c r="O179" s="306">
        <f t="shared" si="28"/>
        <v>0</v>
      </c>
      <c r="P179" s="306">
        <f t="shared" si="28"/>
        <v>0</v>
      </c>
      <c r="Q179" s="306">
        <f t="shared" si="28"/>
        <v>0</v>
      </c>
      <c r="R179" s="306">
        <f t="shared" si="28"/>
        <v>0</v>
      </c>
      <c r="S179" s="306">
        <f t="shared" si="28"/>
        <v>0</v>
      </c>
      <c r="T179" s="306">
        <f t="shared" si="28"/>
        <v>-46889</v>
      </c>
      <c r="U179" s="306">
        <f t="shared" si="28"/>
        <v>0</v>
      </c>
      <c r="V179" s="306">
        <f t="shared" si="28"/>
        <v>0</v>
      </c>
      <c r="W179" s="306">
        <f t="shared" si="28"/>
        <v>4575084.8739999998</v>
      </c>
      <c r="X179" s="306">
        <f t="shared" si="28"/>
        <v>4525603</v>
      </c>
      <c r="Y179" s="306">
        <f t="shared" si="28"/>
        <v>49481.873999999996</v>
      </c>
      <c r="Z179" s="306">
        <f t="shared" si="28"/>
        <v>4574524.9609999992</v>
      </c>
      <c r="AA179" s="306">
        <f t="shared" si="28"/>
        <v>4525100.91</v>
      </c>
      <c r="AB179" s="306">
        <f t="shared" si="28"/>
        <v>49424.050999999999</v>
      </c>
      <c r="AC179" s="306">
        <f t="shared" si="28"/>
        <v>620.8900000002468</v>
      </c>
      <c r="AD179" s="306">
        <f t="shared" si="28"/>
        <v>559.91300000064075</v>
      </c>
      <c r="AE179" s="96">
        <f t="shared" ref="AE179" si="29">AA179/E179*100</f>
        <v>99.98628086242509</v>
      </c>
      <c r="AF179" s="96">
        <f t="shared" ref="AF179" si="30">AA179/X179*100</f>
        <v>99.988905566838284</v>
      </c>
    </row>
    <row r="180" spans="2:32" x14ac:dyDescent="0.25">
      <c r="B180" s="72"/>
    </row>
    <row r="181" spans="2:32" x14ac:dyDescent="0.25">
      <c r="B181" s="72"/>
    </row>
    <row r="182" spans="2:32" x14ac:dyDescent="0.25">
      <c r="B182" s="72"/>
    </row>
    <row r="183" spans="2:32" x14ac:dyDescent="0.25">
      <c r="B183" s="72"/>
      <c r="Z183" s="74"/>
    </row>
  </sheetData>
  <mergeCells count="74">
    <mergeCell ref="V4:V5"/>
    <mergeCell ref="M4:M5"/>
    <mergeCell ref="N4:N5"/>
    <mergeCell ref="S4:S5"/>
    <mergeCell ref="T4:T5"/>
    <mergeCell ref="U4:U5"/>
    <mergeCell ref="C12:C13"/>
    <mergeCell ref="C14:C15"/>
    <mergeCell ref="C16:C20"/>
    <mergeCell ref="C21:C22"/>
    <mergeCell ref="C23:C25"/>
    <mergeCell ref="A61:A62"/>
    <mergeCell ref="A64:A65"/>
    <mergeCell ref="A72:A73"/>
    <mergeCell ref="B4:B5"/>
    <mergeCell ref="B23:B24"/>
    <mergeCell ref="A7:B7"/>
    <mergeCell ref="A8:B8"/>
    <mergeCell ref="A9:B9"/>
    <mergeCell ref="A28:B28"/>
    <mergeCell ref="A63:B63"/>
    <mergeCell ref="A37:A38"/>
    <mergeCell ref="A39:A40"/>
    <mergeCell ref="A41:A42"/>
    <mergeCell ref="A43:A44"/>
    <mergeCell ref="A45:A46"/>
    <mergeCell ref="A47:A48"/>
    <mergeCell ref="A164:B164"/>
    <mergeCell ref="A169:B169"/>
    <mergeCell ref="A174:B174"/>
    <mergeCell ref="B179:C179"/>
    <mergeCell ref="A4:A5"/>
    <mergeCell ref="A10:A11"/>
    <mergeCell ref="A12:A13"/>
    <mergeCell ref="A14:A15"/>
    <mergeCell ref="A16:A20"/>
    <mergeCell ref="A21:A22"/>
    <mergeCell ref="A23:A25"/>
    <mergeCell ref="A26:A27"/>
    <mergeCell ref="A29:A30"/>
    <mergeCell ref="A31:A32"/>
    <mergeCell ref="A33:A34"/>
    <mergeCell ref="A35:A36"/>
    <mergeCell ref="A121:B121"/>
    <mergeCell ref="A128:B128"/>
    <mergeCell ref="A131:B131"/>
    <mergeCell ref="A134:B134"/>
    <mergeCell ref="A145:B145"/>
    <mergeCell ref="G97:K97"/>
    <mergeCell ref="G102:M102"/>
    <mergeCell ref="G103:M103"/>
    <mergeCell ref="A105:B105"/>
    <mergeCell ref="A112:B112"/>
    <mergeCell ref="A49:A50"/>
    <mergeCell ref="A51:A52"/>
    <mergeCell ref="A53:A54"/>
    <mergeCell ref="A55:A56"/>
    <mergeCell ref="A57:A58"/>
    <mergeCell ref="B1:AF1"/>
    <mergeCell ref="AE2:AF2"/>
    <mergeCell ref="AE3:AF3"/>
    <mergeCell ref="D4:F4"/>
    <mergeCell ref="O4:R4"/>
    <mergeCell ref="W4:Y4"/>
    <mergeCell ref="Z4:AB4"/>
    <mergeCell ref="AC4:AD4"/>
    <mergeCell ref="AE4:AF4"/>
    <mergeCell ref="C4:C5"/>
    <mergeCell ref="G4:G5"/>
    <mergeCell ref="H4:H5"/>
    <mergeCell ref="I4:I5"/>
    <mergeCell ref="J4:J5"/>
    <mergeCell ref="K4:K5"/>
    <mergeCell ref="L4:L5"/>
  </mergeCells>
  <pageMargins left="0.39370078740157499" right="0.39370078740157499" top="0.39370078740157499" bottom="0.39370078740157499" header="0.31496062992126" footer="0.31496062992126"/>
  <pageSetup paperSize="9" scale="3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5"/>
  <sheetViews>
    <sheetView workbookViewId="0">
      <selection sqref="A1:XFD1048576"/>
    </sheetView>
  </sheetViews>
  <sheetFormatPr defaultColWidth="9.140625" defaultRowHeight="18.75" x14ac:dyDescent="0.25"/>
  <cols>
    <col min="1" max="1" width="8.5703125" style="5" customWidth="1"/>
    <col min="2" max="2" width="76.85546875" style="6" customWidth="1"/>
    <col min="3" max="3" width="17.5703125" style="5" customWidth="1"/>
    <col min="4" max="4" width="22.28515625" style="7" customWidth="1"/>
    <col min="5" max="5" width="15.5703125" style="7" hidden="1" customWidth="1"/>
    <col min="6" max="6" width="17.7109375" style="7" hidden="1" customWidth="1"/>
    <col min="7" max="8" width="18.85546875" style="7" hidden="1" customWidth="1"/>
    <col min="9" max="9" width="13.42578125" style="7" hidden="1" customWidth="1"/>
    <col min="10" max="10" width="12.7109375" style="7" hidden="1" customWidth="1"/>
    <col min="11" max="11" width="17.5703125" style="7" hidden="1" customWidth="1"/>
    <col min="12" max="12" width="13.5703125" style="7" hidden="1" customWidth="1"/>
    <col min="13" max="13" width="32.140625" style="7" hidden="1" customWidth="1"/>
    <col min="14" max="14" width="12.42578125" style="7" hidden="1" customWidth="1"/>
    <col min="15" max="15" width="12.5703125" style="7" hidden="1" customWidth="1"/>
    <col min="16" max="16" width="13.7109375" style="7" hidden="1" customWidth="1"/>
    <col min="17" max="17" width="25.28515625" style="7" hidden="1" customWidth="1"/>
    <col min="18" max="18" width="23.7109375" style="7" hidden="1" customWidth="1"/>
    <col min="19" max="19" width="27.85546875" style="7" hidden="1" customWidth="1"/>
    <col min="20" max="20" width="27.7109375" style="7" hidden="1" customWidth="1"/>
    <col min="21" max="21" width="20.5703125" style="7" customWidth="1"/>
    <col min="22" max="22" width="20.5703125" style="5" customWidth="1"/>
    <col min="23" max="23" width="23.5703125" style="5" customWidth="1"/>
    <col min="24" max="24" width="23" style="5" customWidth="1"/>
    <col min="25" max="25" width="18.85546875" style="5" customWidth="1"/>
    <col min="26" max="26" width="19.85546875" style="5" customWidth="1"/>
    <col min="27" max="16384" width="9.140625" style="5"/>
  </cols>
  <sheetData>
    <row r="1" spans="1:26" ht="51.75" customHeight="1" x14ac:dyDescent="0.25">
      <c r="B1" s="328" t="s">
        <v>435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</row>
    <row r="2" spans="1:26" ht="25.5" customHeight="1" x14ac:dyDescent="0.25">
      <c r="B2" s="9" t="str">
        <f>'исполнение бюджета'!H4</f>
        <v>НА 01 января 2022 ГОДА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329" t="s">
        <v>250</v>
      </c>
      <c r="Z2" s="329"/>
    </row>
    <row r="3" spans="1:26" x14ac:dyDescent="0.25">
      <c r="B3" s="10"/>
      <c r="C3" s="4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4"/>
      <c r="W3" s="4"/>
      <c r="X3" s="4" t="s">
        <v>251</v>
      </c>
      <c r="Y3" s="330"/>
      <c r="Z3" s="330"/>
    </row>
    <row r="4" spans="1:26" ht="57.75" customHeight="1" x14ac:dyDescent="0.25">
      <c r="A4" s="327" t="s">
        <v>252</v>
      </c>
      <c r="B4" s="327" t="s">
        <v>253</v>
      </c>
      <c r="C4" s="325" t="s">
        <v>254</v>
      </c>
      <c r="D4" s="333" t="s">
        <v>436</v>
      </c>
      <c r="E4" s="15" t="s">
        <v>256</v>
      </c>
      <c r="F4" s="15" t="s">
        <v>257</v>
      </c>
      <c r="G4" s="16" t="s">
        <v>258</v>
      </c>
      <c r="H4" s="16" t="s">
        <v>259</v>
      </c>
      <c r="I4" s="16" t="s">
        <v>260</v>
      </c>
      <c r="J4" s="16" t="s">
        <v>261</v>
      </c>
      <c r="K4" s="15" t="s">
        <v>262</v>
      </c>
      <c r="L4" s="16" t="s">
        <v>263</v>
      </c>
      <c r="M4" s="16" t="s">
        <v>264</v>
      </c>
      <c r="N4" s="16"/>
      <c r="O4" s="16"/>
      <c r="P4" s="16"/>
      <c r="Q4" s="15" t="s">
        <v>265</v>
      </c>
      <c r="R4" s="15" t="s">
        <v>266</v>
      </c>
      <c r="S4" s="15" t="s">
        <v>267</v>
      </c>
      <c r="T4" s="16" t="s">
        <v>268</v>
      </c>
      <c r="U4" s="325" t="s">
        <v>269</v>
      </c>
      <c r="V4" s="325" t="s">
        <v>270</v>
      </c>
      <c r="W4" s="331" t="s">
        <v>271</v>
      </c>
      <c r="X4" s="332"/>
      <c r="Y4" s="331" t="s">
        <v>272</v>
      </c>
      <c r="Z4" s="332"/>
    </row>
    <row r="5" spans="1:26" ht="78" customHeight="1" x14ac:dyDescent="0.25">
      <c r="A5" s="327"/>
      <c r="B5" s="327"/>
      <c r="C5" s="326"/>
      <c r="D5" s="334"/>
      <c r="E5" s="17"/>
      <c r="F5" s="17"/>
      <c r="G5" s="16"/>
      <c r="H5" s="16"/>
      <c r="I5" s="16"/>
      <c r="J5" s="16"/>
      <c r="K5" s="17"/>
      <c r="L5" s="16"/>
      <c r="M5" s="20" t="s">
        <v>273</v>
      </c>
      <c r="N5" s="20" t="s">
        <v>274</v>
      </c>
      <c r="O5" s="20" t="s">
        <v>275</v>
      </c>
      <c r="P5" s="20" t="s">
        <v>276</v>
      </c>
      <c r="Q5" s="17"/>
      <c r="R5" s="17"/>
      <c r="S5" s="17"/>
      <c r="T5" s="16"/>
      <c r="U5" s="326"/>
      <c r="V5" s="326"/>
      <c r="W5" s="20" t="s">
        <v>277</v>
      </c>
      <c r="X5" s="20" t="s">
        <v>278</v>
      </c>
      <c r="Y5" s="20" t="s">
        <v>279</v>
      </c>
      <c r="Z5" s="20" t="s">
        <v>280</v>
      </c>
    </row>
    <row r="6" spans="1:26" ht="32.25" customHeight="1" x14ac:dyDescent="0.25">
      <c r="A6" s="12">
        <v>1</v>
      </c>
      <c r="B6" s="12">
        <v>2</v>
      </c>
      <c r="C6" s="12">
        <v>3</v>
      </c>
      <c r="D6" s="12">
        <v>4</v>
      </c>
      <c r="E6" s="12">
        <v>7</v>
      </c>
      <c r="F6" s="12">
        <v>8</v>
      </c>
      <c r="G6" s="12">
        <v>9</v>
      </c>
      <c r="H6" s="12">
        <v>10</v>
      </c>
      <c r="I6" s="12">
        <v>11</v>
      </c>
      <c r="J6" s="12">
        <v>12</v>
      </c>
      <c r="K6" s="12">
        <v>13</v>
      </c>
      <c r="L6" s="12">
        <v>14</v>
      </c>
      <c r="M6" s="12">
        <v>15</v>
      </c>
      <c r="N6" s="12">
        <v>16</v>
      </c>
      <c r="O6" s="12">
        <v>17</v>
      </c>
      <c r="P6" s="12">
        <v>18</v>
      </c>
      <c r="Q6" s="12">
        <v>19</v>
      </c>
      <c r="R6" s="12">
        <v>20</v>
      </c>
      <c r="S6" s="12">
        <v>21</v>
      </c>
      <c r="T6" s="12">
        <v>22</v>
      </c>
      <c r="U6" s="12">
        <v>5</v>
      </c>
      <c r="V6" s="12">
        <v>6</v>
      </c>
      <c r="W6" s="12">
        <v>7</v>
      </c>
      <c r="X6" s="12">
        <v>8</v>
      </c>
      <c r="Y6" s="12">
        <v>9</v>
      </c>
      <c r="Z6" s="12">
        <v>10</v>
      </c>
    </row>
    <row r="7" spans="1:26" hidden="1" x14ac:dyDescent="0.25">
      <c r="A7" s="331" t="s">
        <v>281</v>
      </c>
      <c r="B7" s="332"/>
      <c r="C7" s="19"/>
      <c r="D7" s="20" t="e">
        <f>+D9+D28+D63+#REF!+D106+D113+D122+D129+D132+D135+D146+D165+D170+D175</f>
        <v>#REF!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12"/>
      <c r="W7" s="12"/>
      <c r="X7" s="12"/>
      <c r="Y7" s="12"/>
      <c r="Z7" s="12"/>
    </row>
    <row r="8" spans="1:26" hidden="1" x14ac:dyDescent="0.25">
      <c r="A8" s="331" t="s">
        <v>282</v>
      </c>
      <c r="B8" s="332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12"/>
      <c r="W8" s="12"/>
      <c r="X8" s="12"/>
      <c r="Y8" s="12"/>
      <c r="Z8" s="12"/>
    </row>
    <row r="9" spans="1:26" hidden="1" x14ac:dyDescent="0.25">
      <c r="A9" s="331" t="s">
        <v>283</v>
      </c>
      <c r="B9" s="332"/>
      <c r="C9" s="12"/>
      <c r="D9" s="20">
        <f>+D11+D13+D15+D17+D20+D22+D25+D27</f>
        <v>189178.9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12"/>
      <c r="W9" s="12"/>
      <c r="X9" s="12"/>
      <c r="Y9" s="12"/>
      <c r="Z9" s="12"/>
    </row>
    <row r="10" spans="1:26" ht="75" hidden="1" x14ac:dyDescent="0.25">
      <c r="A10" s="338">
        <v>1</v>
      </c>
      <c r="B10" s="21" t="s">
        <v>284</v>
      </c>
      <c r="C10" s="22"/>
      <c r="D10" s="20"/>
      <c r="E10" s="20"/>
      <c r="F10" s="23"/>
      <c r="G10" s="20"/>
      <c r="H10" s="20"/>
      <c r="I10" s="20"/>
      <c r="J10" s="20"/>
      <c r="K10" s="20"/>
      <c r="L10" s="20"/>
      <c r="M10" s="28"/>
      <c r="N10" s="23"/>
      <c r="O10" s="23"/>
      <c r="P10" s="29">
        <f>N10-O10</f>
        <v>0</v>
      </c>
      <c r="Q10" s="20"/>
      <c r="R10" s="20"/>
      <c r="S10" s="20"/>
      <c r="T10" s="23"/>
      <c r="U10" s="23"/>
      <c r="V10" s="34"/>
      <c r="W10" s="34"/>
      <c r="X10" s="34"/>
      <c r="Y10" s="34"/>
      <c r="Z10" s="34"/>
    </row>
    <row r="11" spans="1:26" hidden="1" x14ac:dyDescent="0.25">
      <c r="A11" s="339"/>
      <c r="B11" s="21" t="s">
        <v>281</v>
      </c>
      <c r="C11" s="22"/>
      <c r="D11" s="20">
        <v>22907.599999999999</v>
      </c>
      <c r="E11" s="20"/>
      <c r="F11" s="20"/>
      <c r="G11" s="20"/>
      <c r="H11" s="20"/>
      <c r="I11" s="20"/>
      <c r="J11" s="20"/>
      <c r="K11" s="20"/>
      <c r="L11" s="20"/>
      <c r="M11" s="20"/>
      <c r="N11" s="20">
        <f>SUM(N10:N10)</f>
        <v>0</v>
      </c>
      <c r="O11" s="20">
        <f>SUM(O10:O10)</f>
        <v>0</v>
      </c>
      <c r="P11" s="20">
        <f>SUM(P10:P10)</f>
        <v>0</v>
      </c>
      <c r="Q11" s="20"/>
      <c r="R11" s="20"/>
      <c r="S11" s="20"/>
      <c r="T11" s="20" t="e">
        <f>#REF!-O11</f>
        <v>#REF!</v>
      </c>
      <c r="U11" s="20"/>
      <c r="V11" s="35"/>
      <c r="W11" s="35"/>
      <c r="X11" s="35"/>
      <c r="Y11" s="35"/>
      <c r="Z11" s="35"/>
    </row>
    <row r="12" spans="1:26" ht="36" hidden="1" customHeight="1" x14ac:dyDescent="0.25">
      <c r="A12" s="338">
        <v>2</v>
      </c>
      <c r="B12" s="21" t="s">
        <v>285</v>
      </c>
      <c r="C12" s="345"/>
      <c r="D12" s="20"/>
      <c r="E12" s="20"/>
      <c r="F12" s="20"/>
      <c r="G12" s="20"/>
      <c r="H12" s="20"/>
      <c r="I12" s="20"/>
      <c r="J12" s="20"/>
      <c r="K12" s="20"/>
      <c r="L12" s="20"/>
      <c r="M12" s="30"/>
      <c r="N12" s="20"/>
      <c r="O12" s="20"/>
      <c r="P12" s="20">
        <f>N12-O12</f>
        <v>0</v>
      </c>
      <c r="Q12" s="20"/>
      <c r="R12" s="20"/>
      <c r="S12" s="20"/>
      <c r="T12" s="20"/>
      <c r="U12" s="20"/>
      <c r="V12" s="12"/>
      <c r="W12" s="12"/>
      <c r="X12" s="12"/>
      <c r="Y12" s="12"/>
      <c r="Z12" s="12"/>
    </row>
    <row r="13" spans="1:26" ht="12.75" hidden="1" customHeight="1" x14ac:dyDescent="0.25">
      <c r="A13" s="339"/>
      <c r="B13" s="24" t="s">
        <v>281</v>
      </c>
      <c r="C13" s="346"/>
      <c r="D13" s="20">
        <v>8712.5</v>
      </c>
      <c r="E13" s="20"/>
      <c r="F13" s="20"/>
      <c r="G13" s="20"/>
      <c r="H13" s="20"/>
      <c r="I13" s="20"/>
      <c r="J13" s="20"/>
      <c r="K13" s="20"/>
      <c r="L13" s="20"/>
      <c r="M13" s="20"/>
      <c r="N13" s="20">
        <f>SUM(N12:N12)</f>
        <v>0</v>
      </c>
      <c r="O13" s="20">
        <f>SUM(O12:O12)</f>
        <v>0</v>
      </c>
      <c r="P13" s="20">
        <f>SUM(P12:P12)</f>
        <v>0</v>
      </c>
      <c r="Q13" s="20"/>
      <c r="R13" s="20"/>
      <c r="S13" s="20"/>
      <c r="T13" s="20" t="e">
        <f>#REF!-O13</f>
        <v>#REF!</v>
      </c>
      <c r="U13" s="20"/>
      <c r="V13" s="35"/>
      <c r="W13" s="35"/>
      <c r="X13" s="35"/>
      <c r="Y13" s="35"/>
      <c r="Z13" s="35"/>
    </row>
    <row r="14" spans="1:26" ht="38.25" hidden="1" customHeight="1" x14ac:dyDescent="0.25">
      <c r="A14" s="338">
        <v>3</v>
      </c>
      <c r="B14" s="21" t="s">
        <v>286</v>
      </c>
      <c r="C14" s="345"/>
      <c r="D14" s="20"/>
      <c r="E14" s="20"/>
      <c r="F14" s="20"/>
      <c r="G14" s="20"/>
      <c r="H14" s="20"/>
      <c r="I14" s="20"/>
      <c r="J14" s="20"/>
      <c r="K14" s="20"/>
      <c r="L14" s="20"/>
      <c r="M14" s="30"/>
      <c r="N14" s="20"/>
      <c r="O14" s="20"/>
      <c r="P14" s="20">
        <f>N14-O14</f>
        <v>0</v>
      </c>
      <c r="Q14" s="20"/>
      <c r="R14" s="20"/>
      <c r="S14" s="20"/>
      <c r="T14" s="20"/>
      <c r="U14" s="20"/>
      <c r="V14" s="12"/>
      <c r="W14" s="12"/>
      <c r="X14" s="12"/>
      <c r="Y14" s="12"/>
      <c r="Z14" s="12"/>
    </row>
    <row r="15" spans="1:26" ht="12.75" hidden="1" customHeight="1" x14ac:dyDescent="0.25">
      <c r="A15" s="339"/>
      <c r="B15" s="21" t="s">
        <v>281</v>
      </c>
      <c r="C15" s="346"/>
      <c r="D15" s="20">
        <v>10404.9</v>
      </c>
      <c r="E15" s="20"/>
      <c r="F15" s="20"/>
      <c r="G15" s="20"/>
      <c r="H15" s="20"/>
      <c r="I15" s="20"/>
      <c r="J15" s="20"/>
      <c r="K15" s="20"/>
      <c r="L15" s="20"/>
      <c r="M15" s="20"/>
      <c r="N15" s="20">
        <f>SUM(N14:N14)</f>
        <v>0</v>
      </c>
      <c r="O15" s="20">
        <f>SUM(O14:O14)</f>
        <v>0</v>
      </c>
      <c r="P15" s="20">
        <f>SUM(P14:P14)</f>
        <v>0</v>
      </c>
      <c r="Q15" s="20"/>
      <c r="R15" s="20"/>
      <c r="S15" s="20"/>
      <c r="T15" s="20" t="e">
        <f>#REF!-O15</f>
        <v>#REF!</v>
      </c>
      <c r="U15" s="20"/>
      <c r="V15" s="35"/>
      <c r="W15" s="35"/>
      <c r="X15" s="35"/>
      <c r="Y15" s="35"/>
      <c r="Z15" s="35"/>
    </row>
    <row r="16" spans="1:26" ht="25.5" hidden="1" customHeight="1" x14ac:dyDescent="0.25">
      <c r="A16" s="338">
        <v>4</v>
      </c>
      <c r="B16" s="21" t="s">
        <v>287</v>
      </c>
      <c r="C16" s="345" t="s">
        <v>288</v>
      </c>
      <c r="D16" s="20"/>
      <c r="E16" s="20"/>
      <c r="F16" s="20"/>
      <c r="G16" s="20"/>
      <c r="H16" s="20"/>
      <c r="I16" s="20"/>
      <c r="J16" s="20"/>
      <c r="K16" s="20"/>
      <c r="L16" s="20"/>
      <c r="M16" s="31"/>
      <c r="N16" s="20"/>
      <c r="O16" s="20"/>
      <c r="P16" s="20">
        <f>N16-O16</f>
        <v>0</v>
      </c>
      <c r="Q16" s="20"/>
      <c r="R16" s="20"/>
      <c r="S16" s="20"/>
      <c r="T16" s="20"/>
      <c r="U16" s="20"/>
      <c r="V16" s="12"/>
      <c r="W16" s="12"/>
      <c r="X16" s="12"/>
      <c r="Y16" s="12"/>
      <c r="Z16" s="12"/>
    </row>
    <row r="17" spans="1:26" ht="12.75" hidden="1" customHeight="1" x14ac:dyDescent="0.25">
      <c r="A17" s="340"/>
      <c r="B17" s="24" t="s">
        <v>281</v>
      </c>
      <c r="C17" s="347"/>
      <c r="D17" s="20">
        <v>57305</v>
      </c>
      <c r="E17" s="20"/>
      <c r="F17" s="20"/>
      <c r="G17" s="20"/>
      <c r="H17" s="20"/>
      <c r="I17" s="20"/>
      <c r="J17" s="20"/>
      <c r="K17" s="20"/>
      <c r="L17" s="20"/>
      <c r="M17" s="32"/>
      <c r="N17" s="20">
        <f>SUM(N16:N16)</f>
        <v>0</v>
      </c>
      <c r="O17" s="20">
        <f>SUM(O16:O16)</f>
        <v>0</v>
      </c>
      <c r="P17" s="20">
        <f>SUM(P16:P16)</f>
        <v>0</v>
      </c>
      <c r="Q17" s="20"/>
      <c r="R17" s="20"/>
      <c r="S17" s="20"/>
      <c r="T17" s="20" t="e">
        <f>#REF!-O17</f>
        <v>#REF!</v>
      </c>
      <c r="U17" s="20"/>
      <c r="V17" s="35"/>
      <c r="W17" s="35"/>
      <c r="X17" s="35"/>
      <c r="Y17" s="35"/>
      <c r="Z17" s="35"/>
    </row>
    <row r="18" spans="1:26" ht="38.25" hidden="1" customHeight="1" x14ac:dyDescent="0.25">
      <c r="A18" s="340"/>
      <c r="B18" s="24" t="s">
        <v>289</v>
      </c>
      <c r="C18" s="347"/>
      <c r="D18" s="14">
        <v>1569.0534</v>
      </c>
      <c r="E18" s="14"/>
      <c r="F18" s="20"/>
      <c r="G18" s="20"/>
      <c r="H18" s="20"/>
      <c r="I18" s="20"/>
      <c r="J18" s="20"/>
      <c r="K18" s="20"/>
      <c r="L18" s="20"/>
      <c r="M18" s="31"/>
      <c r="N18" s="20"/>
      <c r="O18" s="20"/>
      <c r="P18" s="20">
        <f>N18-O18</f>
        <v>0</v>
      </c>
      <c r="Q18" s="20"/>
      <c r="R18" s="20"/>
      <c r="S18" s="20"/>
      <c r="T18" s="20"/>
      <c r="U18" s="20"/>
      <c r="V18" s="12"/>
      <c r="W18" s="12"/>
      <c r="X18" s="12"/>
      <c r="Y18" s="12"/>
      <c r="Z18" s="12"/>
    </row>
    <row r="19" spans="1:26" ht="12.75" hidden="1" customHeight="1" x14ac:dyDescent="0.25">
      <c r="A19" s="340"/>
      <c r="B19" s="24" t="s">
        <v>290</v>
      </c>
      <c r="C19" s="347"/>
      <c r="D19" s="20">
        <v>454.7466</v>
      </c>
      <c r="E19" s="20"/>
      <c r="F19" s="20"/>
      <c r="G19" s="20"/>
      <c r="H19" s="20"/>
      <c r="I19" s="20"/>
      <c r="J19" s="20"/>
      <c r="K19" s="20"/>
      <c r="L19" s="20"/>
      <c r="M19" s="31"/>
      <c r="N19" s="20"/>
      <c r="O19" s="20"/>
      <c r="P19" s="20">
        <f>N19-O19</f>
        <v>0</v>
      </c>
      <c r="Q19" s="20"/>
      <c r="R19" s="20"/>
      <c r="S19" s="20"/>
      <c r="T19" s="20"/>
      <c r="U19" s="20"/>
      <c r="V19" s="12"/>
      <c r="W19" s="12"/>
      <c r="X19" s="12"/>
      <c r="Y19" s="12"/>
      <c r="Z19" s="12"/>
    </row>
    <row r="20" spans="1:26" ht="12.75" hidden="1" customHeight="1" x14ac:dyDescent="0.25">
      <c r="A20" s="340"/>
      <c r="B20" s="24" t="s">
        <v>281</v>
      </c>
      <c r="C20" s="347"/>
      <c r="D20" s="20">
        <f>+D18+D19</f>
        <v>2023.8</v>
      </c>
      <c r="E20" s="20"/>
      <c r="F20" s="20"/>
      <c r="G20" s="20"/>
      <c r="H20" s="20"/>
      <c r="I20" s="20"/>
      <c r="J20" s="20"/>
      <c r="K20" s="20"/>
      <c r="L20" s="20"/>
      <c r="M20" s="20"/>
      <c r="N20" s="20">
        <f>SUM(N18:N18)</f>
        <v>0</v>
      </c>
      <c r="O20" s="20">
        <f>SUM(O18:O18)</f>
        <v>0</v>
      </c>
      <c r="P20" s="20">
        <f>SUM(P18:P18)</f>
        <v>0</v>
      </c>
      <c r="Q20" s="20"/>
      <c r="R20" s="20"/>
      <c r="S20" s="20"/>
      <c r="T20" s="20" t="e">
        <f>#REF!-O20</f>
        <v>#REF!</v>
      </c>
      <c r="U20" s="20"/>
      <c r="V20" s="35"/>
      <c r="W20" s="35"/>
      <c r="X20" s="35"/>
      <c r="Y20" s="35"/>
      <c r="Z20" s="35"/>
    </row>
    <row r="21" spans="1:26" ht="12.75" hidden="1" customHeight="1" x14ac:dyDescent="0.25">
      <c r="A21" s="338">
        <v>5</v>
      </c>
      <c r="B21" s="21" t="s">
        <v>291</v>
      </c>
      <c r="C21" s="345"/>
      <c r="D21" s="20">
        <v>969.4</v>
      </c>
      <c r="E21" s="20"/>
      <c r="F21" s="20"/>
      <c r="G21" s="20"/>
      <c r="H21" s="20"/>
      <c r="I21" s="20"/>
      <c r="J21" s="20"/>
      <c r="K21" s="20"/>
      <c r="L21" s="20"/>
      <c r="M21" s="33"/>
      <c r="N21" s="20"/>
      <c r="O21" s="20"/>
      <c r="P21" s="20"/>
      <c r="Q21" s="20"/>
      <c r="R21" s="20"/>
      <c r="S21" s="20"/>
      <c r="T21" s="20"/>
      <c r="U21" s="20"/>
      <c r="V21" s="12"/>
      <c r="W21" s="12"/>
      <c r="X21" s="12"/>
      <c r="Y21" s="12"/>
      <c r="Z21" s="12"/>
    </row>
    <row r="22" spans="1:26" ht="12.75" hidden="1" customHeight="1" x14ac:dyDescent="0.25">
      <c r="A22" s="339"/>
      <c r="B22" s="21" t="s">
        <v>281</v>
      </c>
      <c r="C22" s="346"/>
      <c r="D22" s="20">
        <f>+SUM(D21:D21)</f>
        <v>969.4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12"/>
      <c r="W22" s="12"/>
      <c r="X22" s="12"/>
      <c r="Y22" s="12"/>
      <c r="Z22" s="12"/>
    </row>
    <row r="23" spans="1:26" ht="12.75" hidden="1" customHeight="1" x14ac:dyDescent="0.25">
      <c r="A23" s="338">
        <v>6</v>
      </c>
      <c r="B23" s="343" t="s">
        <v>292</v>
      </c>
      <c r="C23" s="345" t="s">
        <v>288</v>
      </c>
      <c r="D23" s="20">
        <v>5000</v>
      </c>
      <c r="E23" s="20"/>
      <c r="F23" s="20"/>
      <c r="G23" s="20"/>
      <c r="H23" s="20"/>
      <c r="I23" s="20"/>
      <c r="J23" s="20"/>
      <c r="K23" s="20"/>
      <c r="L23" s="20"/>
      <c r="M23" s="33"/>
      <c r="N23" s="20"/>
      <c r="O23" s="20"/>
      <c r="P23" s="20"/>
      <c r="Q23" s="20"/>
      <c r="R23" s="20"/>
      <c r="S23" s="20"/>
      <c r="T23" s="20"/>
      <c r="U23" s="20"/>
      <c r="V23" s="12"/>
      <c r="W23" s="12"/>
      <c r="X23" s="12"/>
      <c r="Y23" s="12"/>
      <c r="Z23" s="12"/>
    </row>
    <row r="24" spans="1:26" ht="12.75" hidden="1" customHeight="1" x14ac:dyDescent="0.25">
      <c r="A24" s="340"/>
      <c r="B24" s="344"/>
      <c r="C24" s="347"/>
      <c r="D24" s="20">
        <v>5000</v>
      </c>
      <c r="E24" s="20"/>
      <c r="F24" s="20"/>
      <c r="G24" s="20"/>
      <c r="H24" s="20"/>
      <c r="I24" s="20"/>
      <c r="J24" s="20"/>
      <c r="K24" s="20"/>
      <c r="L24" s="20"/>
      <c r="M24" s="33"/>
      <c r="N24" s="20"/>
      <c r="O24" s="20"/>
      <c r="P24" s="20"/>
      <c r="Q24" s="20"/>
      <c r="R24" s="20"/>
      <c r="S24" s="20"/>
      <c r="T24" s="20"/>
      <c r="U24" s="20"/>
      <c r="V24" s="12"/>
      <c r="W24" s="12"/>
      <c r="X24" s="12"/>
      <c r="Y24" s="12"/>
      <c r="Z24" s="12"/>
    </row>
    <row r="25" spans="1:26" ht="12.75" hidden="1" customHeight="1" x14ac:dyDescent="0.25">
      <c r="A25" s="339"/>
      <c r="B25" s="24" t="s">
        <v>281</v>
      </c>
      <c r="C25" s="346"/>
      <c r="D25" s="20">
        <v>10000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12"/>
      <c r="W25" s="12"/>
      <c r="X25" s="12"/>
      <c r="Y25" s="12"/>
      <c r="Z25" s="12"/>
    </row>
    <row r="26" spans="1:26" ht="75" hidden="1" x14ac:dyDescent="0.25">
      <c r="A26" s="341">
        <v>7</v>
      </c>
      <c r="B26" s="24" t="s">
        <v>293</v>
      </c>
      <c r="C26" s="25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12"/>
      <c r="W26" s="12"/>
      <c r="X26" s="12"/>
      <c r="Y26" s="12"/>
      <c r="Z26" s="12"/>
    </row>
    <row r="27" spans="1:26" hidden="1" x14ac:dyDescent="0.25">
      <c r="A27" s="342"/>
      <c r="B27" s="24" t="s">
        <v>281</v>
      </c>
      <c r="C27" s="25"/>
      <c r="D27" s="20">
        <v>76855.7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12"/>
      <c r="W27" s="12"/>
      <c r="X27" s="12"/>
      <c r="Y27" s="12"/>
      <c r="Z27" s="12"/>
    </row>
    <row r="28" spans="1:26" hidden="1" x14ac:dyDescent="0.25">
      <c r="A28" s="331" t="s">
        <v>294</v>
      </c>
      <c r="B28" s="332"/>
      <c r="C28" s="12"/>
      <c r="D28" s="20">
        <f>+D30+D32+D34+D36+D38+D40+D42+D44+D46+D48+D50+D52+D54+D56+D58+D60+D62</f>
        <v>977762.20000000019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12"/>
      <c r="W28" s="12"/>
      <c r="X28" s="12"/>
      <c r="Y28" s="12"/>
      <c r="Z28" s="12"/>
    </row>
    <row r="29" spans="1:26" ht="93.75" hidden="1" x14ac:dyDescent="0.25">
      <c r="A29" s="325">
        <v>1</v>
      </c>
      <c r="B29" s="26" t="s">
        <v>295</v>
      </c>
      <c r="C29" s="12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12"/>
      <c r="W29" s="12"/>
      <c r="X29" s="12"/>
      <c r="Y29" s="12"/>
      <c r="Z29" s="12"/>
    </row>
    <row r="30" spans="1:26" hidden="1" x14ac:dyDescent="0.25">
      <c r="A30" s="326"/>
      <c r="B30" s="24" t="s">
        <v>281</v>
      </c>
      <c r="C30" s="25"/>
      <c r="D30" s="20">
        <v>29700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2"/>
      <c r="W30" s="12"/>
      <c r="X30" s="12"/>
      <c r="Y30" s="12"/>
      <c r="Z30" s="12"/>
    </row>
    <row r="31" spans="1:26" ht="75" hidden="1" x14ac:dyDescent="0.25">
      <c r="A31" s="325">
        <v>2</v>
      </c>
      <c r="B31" s="27" t="s">
        <v>296</v>
      </c>
      <c r="C31" s="13" t="s">
        <v>297</v>
      </c>
      <c r="D31" s="20"/>
      <c r="E31" s="20"/>
      <c r="F31" s="20"/>
      <c r="G31" s="20"/>
      <c r="H31" s="20"/>
      <c r="I31" s="20"/>
      <c r="J31" s="20"/>
      <c r="K31" s="20"/>
      <c r="L31" s="20"/>
      <c r="M31" s="33"/>
      <c r="N31" s="20"/>
      <c r="O31" s="20"/>
      <c r="P31" s="20"/>
      <c r="Q31" s="20"/>
      <c r="R31" s="20"/>
      <c r="S31" s="20"/>
      <c r="T31" s="20"/>
      <c r="U31" s="20"/>
      <c r="V31" s="12"/>
      <c r="W31" s="12"/>
      <c r="X31" s="12"/>
      <c r="Y31" s="12"/>
      <c r="Z31" s="12"/>
    </row>
    <row r="32" spans="1:26" hidden="1" x14ac:dyDescent="0.25">
      <c r="A32" s="326"/>
      <c r="B32" s="26" t="s">
        <v>281</v>
      </c>
      <c r="C32" s="12"/>
      <c r="D32" s="20">
        <v>282734</v>
      </c>
      <c r="E32" s="20"/>
      <c r="F32" s="20"/>
      <c r="G32" s="20"/>
      <c r="H32" s="20"/>
      <c r="I32" s="20"/>
      <c r="J32" s="20"/>
      <c r="K32" s="20"/>
      <c r="L32" s="20"/>
      <c r="M32" s="20"/>
      <c r="N32" s="20">
        <f>SUM(N31:N31)</f>
        <v>0</v>
      </c>
      <c r="O32" s="20">
        <f>SUM(O31:O31)</f>
        <v>0</v>
      </c>
      <c r="P32" s="20">
        <f>SUM(P31:P31)</f>
        <v>0</v>
      </c>
      <c r="Q32" s="20"/>
      <c r="R32" s="20"/>
      <c r="S32" s="20"/>
      <c r="T32" s="20" t="e">
        <f>#REF!-O32</f>
        <v>#REF!</v>
      </c>
      <c r="U32" s="20"/>
      <c r="V32" s="35"/>
      <c r="W32" s="35"/>
      <c r="X32" s="35"/>
      <c r="Y32" s="35"/>
      <c r="Z32" s="35"/>
    </row>
    <row r="33" spans="1:26" ht="123" hidden="1" customHeight="1" x14ac:dyDescent="0.25">
      <c r="A33" s="325">
        <v>3</v>
      </c>
      <c r="B33" s="26" t="s">
        <v>298</v>
      </c>
      <c r="C33" s="12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12"/>
      <c r="W33" s="12"/>
      <c r="X33" s="12"/>
      <c r="Y33" s="12"/>
      <c r="Z33" s="12"/>
    </row>
    <row r="34" spans="1:26" hidden="1" x14ac:dyDescent="0.25">
      <c r="A34" s="326"/>
      <c r="B34" s="26" t="s">
        <v>281</v>
      </c>
      <c r="C34" s="12"/>
      <c r="D34" s="20">
        <v>358.8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12"/>
      <c r="W34" s="12"/>
      <c r="X34" s="12"/>
      <c r="Y34" s="12"/>
      <c r="Z34" s="12"/>
    </row>
    <row r="35" spans="1:26" ht="66.75" hidden="1" customHeight="1" x14ac:dyDescent="0.25">
      <c r="A35" s="325">
        <v>4</v>
      </c>
      <c r="B35" s="26" t="s">
        <v>299</v>
      </c>
      <c r="C35" s="12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12"/>
      <c r="W35" s="12"/>
      <c r="X35" s="12"/>
      <c r="Y35" s="12"/>
      <c r="Z35" s="12"/>
    </row>
    <row r="36" spans="1:26" hidden="1" x14ac:dyDescent="0.25">
      <c r="A36" s="326"/>
      <c r="B36" s="26" t="s">
        <v>281</v>
      </c>
      <c r="C36" s="12"/>
      <c r="D36" s="20">
        <v>14857.3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12"/>
      <c r="W36" s="12"/>
      <c r="X36" s="12"/>
      <c r="Y36" s="12"/>
      <c r="Z36" s="12"/>
    </row>
    <row r="37" spans="1:26" ht="36.75" hidden="1" customHeight="1" x14ac:dyDescent="0.25">
      <c r="A37" s="325">
        <v>5</v>
      </c>
      <c r="B37" s="26" t="s">
        <v>300</v>
      </c>
      <c r="C37" s="12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12"/>
      <c r="W37" s="12"/>
      <c r="X37" s="12"/>
      <c r="Y37" s="12"/>
      <c r="Z37" s="12"/>
    </row>
    <row r="38" spans="1:26" hidden="1" x14ac:dyDescent="0.25">
      <c r="A38" s="326"/>
      <c r="B38" s="26" t="s">
        <v>281</v>
      </c>
      <c r="C38" s="12"/>
      <c r="D38" s="20">
        <v>8635.2000000000007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12"/>
      <c r="W38" s="12"/>
      <c r="X38" s="12"/>
      <c r="Y38" s="12"/>
      <c r="Z38" s="12"/>
    </row>
    <row r="39" spans="1:26" ht="102.75" hidden="1" customHeight="1" x14ac:dyDescent="0.25">
      <c r="A39" s="325">
        <v>6</v>
      </c>
      <c r="B39" s="26" t="s">
        <v>301</v>
      </c>
      <c r="C39" s="12" t="s">
        <v>297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12"/>
      <c r="W39" s="12"/>
      <c r="X39" s="12"/>
      <c r="Y39" s="12"/>
      <c r="Z39" s="12"/>
    </row>
    <row r="40" spans="1:26" hidden="1" x14ac:dyDescent="0.25">
      <c r="A40" s="326"/>
      <c r="B40" s="26" t="s">
        <v>281</v>
      </c>
      <c r="C40" s="12"/>
      <c r="D40" s="20">
        <v>16755.7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12"/>
      <c r="W40" s="12"/>
      <c r="X40" s="12"/>
      <c r="Y40" s="12"/>
      <c r="Z40" s="12"/>
    </row>
    <row r="41" spans="1:26" ht="45" hidden="1" customHeight="1" x14ac:dyDescent="0.25">
      <c r="A41" s="325">
        <v>7</v>
      </c>
      <c r="B41" s="26" t="s">
        <v>302</v>
      </c>
      <c r="C41" s="12" t="s">
        <v>297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12"/>
      <c r="W41" s="12"/>
      <c r="X41" s="12"/>
      <c r="Y41" s="12"/>
      <c r="Z41" s="12"/>
    </row>
    <row r="42" spans="1:26" hidden="1" x14ac:dyDescent="0.25">
      <c r="A42" s="326"/>
      <c r="B42" s="26" t="s">
        <v>281</v>
      </c>
      <c r="C42" s="12"/>
      <c r="D42" s="20">
        <v>148500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12"/>
      <c r="W42" s="12"/>
      <c r="X42" s="12"/>
      <c r="Y42" s="12"/>
      <c r="Z42" s="12"/>
    </row>
    <row r="43" spans="1:26" ht="86.25" hidden="1" customHeight="1" x14ac:dyDescent="0.25">
      <c r="A43" s="325">
        <v>8</v>
      </c>
      <c r="B43" s="26" t="s">
        <v>303</v>
      </c>
      <c r="C43" s="12" t="s">
        <v>297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12"/>
      <c r="W43" s="12"/>
      <c r="X43" s="12"/>
      <c r="Y43" s="12"/>
      <c r="Z43" s="12"/>
    </row>
    <row r="44" spans="1:26" hidden="1" x14ac:dyDescent="0.25">
      <c r="A44" s="326"/>
      <c r="B44" s="26" t="s">
        <v>281</v>
      </c>
      <c r="C44" s="12"/>
      <c r="D44" s="20">
        <v>61986.8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12"/>
      <c r="W44" s="12"/>
      <c r="X44" s="12"/>
      <c r="Y44" s="12"/>
      <c r="Z44" s="12"/>
    </row>
    <row r="45" spans="1:26" ht="78.75" hidden="1" customHeight="1" x14ac:dyDescent="0.25">
      <c r="A45" s="325">
        <v>9</v>
      </c>
      <c r="B45" s="26" t="s">
        <v>304</v>
      </c>
      <c r="C45" s="12" t="s">
        <v>297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12"/>
      <c r="W45" s="12"/>
      <c r="X45" s="12"/>
      <c r="Y45" s="12"/>
      <c r="Z45" s="12"/>
    </row>
    <row r="46" spans="1:26" hidden="1" x14ac:dyDescent="0.25">
      <c r="A46" s="326"/>
      <c r="B46" s="26" t="s">
        <v>281</v>
      </c>
      <c r="C46" s="12"/>
      <c r="D46" s="20">
        <v>147832.79999999999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12"/>
      <c r="W46" s="12"/>
      <c r="X46" s="12"/>
      <c r="Y46" s="12"/>
      <c r="Z46" s="12"/>
    </row>
    <row r="47" spans="1:26" ht="50.25" hidden="1" customHeight="1" x14ac:dyDescent="0.25">
      <c r="A47" s="325">
        <v>10</v>
      </c>
      <c r="B47" s="26" t="s">
        <v>305</v>
      </c>
      <c r="C47" s="12" t="s">
        <v>297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12"/>
      <c r="W47" s="12"/>
      <c r="X47" s="12"/>
      <c r="Y47" s="12"/>
      <c r="Z47" s="12"/>
    </row>
    <row r="48" spans="1:26" hidden="1" x14ac:dyDescent="0.25">
      <c r="A48" s="326"/>
      <c r="B48" s="26" t="s">
        <v>281</v>
      </c>
      <c r="C48" s="12"/>
      <c r="D48" s="20">
        <v>40880.800000000003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12"/>
      <c r="W48" s="12"/>
      <c r="X48" s="12"/>
      <c r="Y48" s="12"/>
      <c r="Z48" s="12"/>
    </row>
    <row r="49" spans="1:26" ht="58.5" hidden="1" customHeight="1" x14ac:dyDescent="0.25">
      <c r="A49" s="325">
        <v>11</v>
      </c>
      <c r="B49" s="26" t="s">
        <v>306</v>
      </c>
      <c r="C49" s="12" t="s">
        <v>297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12"/>
      <c r="W49" s="12"/>
      <c r="X49" s="12"/>
      <c r="Y49" s="12"/>
      <c r="Z49" s="12"/>
    </row>
    <row r="50" spans="1:26" hidden="1" x14ac:dyDescent="0.25">
      <c r="A50" s="326"/>
      <c r="B50" s="26" t="s">
        <v>281</v>
      </c>
      <c r="C50" s="12"/>
      <c r="D50" s="20">
        <v>133908.9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12"/>
      <c r="W50" s="12"/>
      <c r="X50" s="12"/>
      <c r="Y50" s="12"/>
      <c r="Z50" s="12"/>
    </row>
    <row r="51" spans="1:26" ht="91.5" hidden="1" customHeight="1" x14ac:dyDescent="0.25">
      <c r="A51" s="325">
        <v>12</v>
      </c>
      <c r="B51" s="26" t="s">
        <v>307</v>
      </c>
      <c r="C51" s="12" t="s">
        <v>308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12"/>
      <c r="W51" s="12"/>
      <c r="X51" s="12"/>
      <c r="Y51" s="12"/>
      <c r="Z51" s="12"/>
    </row>
    <row r="52" spans="1:26" hidden="1" x14ac:dyDescent="0.25">
      <c r="A52" s="326"/>
      <c r="B52" s="26" t="s">
        <v>281</v>
      </c>
      <c r="C52" s="12"/>
      <c r="D52" s="20">
        <v>43.4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12"/>
      <c r="W52" s="12"/>
      <c r="X52" s="12"/>
      <c r="Y52" s="12"/>
      <c r="Z52" s="12"/>
    </row>
    <row r="53" spans="1:26" ht="95.25" hidden="1" customHeight="1" x14ac:dyDescent="0.25">
      <c r="A53" s="325">
        <v>13</v>
      </c>
      <c r="B53" s="26" t="s">
        <v>309</v>
      </c>
      <c r="C53" s="12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12"/>
      <c r="W53" s="12"/>
      <c r="X53" s="12"/>
      <c r="Y53" s="12"/>
      <c r="Z53" s="12"/>
    </row>
    <row r="54" spans="1:26" hidden="1" x14ac:dyDescent="0.25">
      <c r="A54" s="326"/>
      <c r="B54" s="26" t="s">
        <v>281</v>
      </c>
      <c r="C54" s="12"/>
      <c r="D54" s="20">
        <v>65275.5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12"/>
      <c r="W54" s="12"/>
      <c r="X54" s="12"/>
      <c r="Y54" s="12"/>
      <c r="Z54" s="12"/>
    </row>
    <row r="55" spans="1:26" ht="80.25" hidden="1" customHeight="1" x14ac:dyDescent="0.25">
      <c r="A55" s="325">
        <v>14</v>
      </c>
      <c r="B55" s="26" t="s">
        <v>310</v>
      </c>
      <c r="C55" s="12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12"/>
      <c r="W55" s="12"/>
      <c r="X55" s="12"/>
      <c r="Y55" s="12"/>
      <c r="Z55" s="12"/>
    </row>
    <row r="56" spans="1:26" hidden="1" x14ac:dyDescent="0.25">
      <c r="A56" s="326"/>
      <c r="B56" s="26" t="s">
        <v>281</v>
      </c>
      <c r="C56" s="12"/>
      <c r="D56" s="20">
        <v>4020</v>
      </c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12"/>
      <c r="W56" s="12"/>
      <c r="X56" s="12"/>
      <c r="Y56" s="12"/>
      <c r="Z56" s="12"/>
    </row>
    <row r="57" spans="1:26" ht="84" hidden="1" customHeight="1" x14ac:dyDescent="0.25">
      <c r="A57" s="325">
        <v>15</v>
      </c>
      <c r="B57" s="26" t="s">
        <v>311</v>
      </c>
      <c r="C57" s="12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12"/>
      <c r="W57" s="12"/>
      <c r="X57" s="12"/>
      <c r="Y57" s="12"/>
      <c r="Z57" s="12"/>
    </row>
    <row r="58" spans="1:26" hidden="1" x14ac:dyDescent="0.25">
      <c r="A58" s="326"/>
      <c r="B58" s="26" t="s">
        <v>281</v>
      </c>
      <c r="C58" s="12"/>
      <c r="D58" s="20">
        <v>7058.8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12"/>
      <c r="W58" s="12"/>
      <c r="X58" s="12"/>
      <c r="Y58" s="12"/>
      <c r="Z58" s="12"/>
    </row>
    <row r="59" spans="1:26" ht="75" hidden="1" x14ac:dyDescent="0.25">
      <c r="A59" s="12">
        <v>16</v>
      </c>
      <c r="B59" s="26" t="s">
        <v>312</v>
      </c>
      <c r="C59" s="12" t="s">
        <v>308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12"/>
      <c r="W59" s="12"/>
      <c r="X59" s="12"/>
      <c r="Y59" s="12"/>
      <c r="Z59" s="12"/>
    </row>
    <row r="60" spans="1:26" hidden="1" x14ac:dyDescent="0.25">
      <c r="A60" s="12"/>
      <c r="B60" s="26" t="s">
        <v>281</v>
      </c>
      <c r="C60" s="12"/>
      <c r="D60" s="20">
        <v>2819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12"/>
      <c r="W60" s="12"/>
      <c r="X60" s="12"/>
      <c r="Y60" s="12"/>
      <c r="Z60" s="12"/>
    </row>
    <row r="61" spans="1:26" ht="153.75" hidden="1" customHeight="1" x14ac:dyDescent="0.25">
      <c r="A61" s="327">
        <v>17</v>
      </c>
      <c r="B61" s="26" t="s">
        <v>313</v>
      </c>
      <c r="C61" s="12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12"/>
      <c r="W61" s="12"/>
      <c r="X61" s="12"/>
      <c r="Y61" s="12"/>
      <c r="Z61" s="12"/>
    </row>
    <row r="62" spans="1:26" hidden="1" x14ac:dyDescent="0.25">
      <c r="A62" s="327"/>
      <c r="B62" s="26" t="s">
        <v>281</v>
      </c>
      <c r="C62" s="12"/>
      <c r="D62" s="20">
        <v>12395.2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12"/>
      <c r="W62" s="12"/>
      <c r="X62" s="12"/>
      <c r="Y62" s="12"/>
      <c r="Z62" s="12"/>
    </row>
    <row r="63" spans="1:26" hidden="1" x14ac:dyDescent="0.25">
      <c r="A63" s="331" t="s">
        <v>314</v>
      </c>
      <c r="B63" s="332"/>
      <c r="C63" s="12"/>
      <c r="D63" s="20">
        <f>+D65+D67+D69+D71+D73+D75+D77+D79+D81+D83+D85+D87+D89+D91</f>
        <v>1458855.7000000002</v>
      </c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12"/>
      <c r="W63" s="12"/>
      <c r="X63" s="12"/>
      <c r="Y63" s="12"/>
      <c r="Z63" s="12"/>
    </row>
    <row r="64" spans="1:26" ht="75" hidden="1" x14ac:dyDescent="0.25">
      <c r="A64" s="325">
        <v>1</v>
      </c>
      <c r="B64" s="26" t="s">
        <v>315</v>
      </c>
      <c r="C64" s="12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12"/>
      <c r="W64" s="12"/>
      <c r="X64" s="12"/>
      <c r="Y64" s="12"/>
      <c r="Z64" s="12"/>
    </row>
    <row r="65" spans="1:26" hidden="1" x14ac:dyDescent="0.25">
      <c r="A65" s="326"/>
      <c r="B65" s="26" t="s">
        <v>281</v>
      </c>
      <c r="C65" s="12"/>
      <c r="D65" s="20">
        <v>28021.4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12"/>
      <c r="W65" s="12"/>
      <c r="X65" s="12"/>
      <c r="Y65" s="12"/>
      <c r="Z65" s="12"/>
    </row>
    <row r="66" spans="1:26" ht="93.75" hidden="1" x14ac:dyDescent="0.25">
      <c r="A66" s="12">
        <v>2</v>
      </c>
      <c r="B66" s="26" t="s">
        <v>316</v>
      </c>
      <c r="C66" s="12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12"/>
      <c r="W66" s="12"/>
      <c r="X66" s="12"/>
      <c r="Y66" s="12"/>
      <c r="Z66" s="12"/>
    </row>
    <row r="67" spans="1:26" hidden="1" x14ac:dyDescent="0.25">
      <c r="A67" s="12"/>
      <c r="B67" s="26" t="s">
        <v>281</v>
      </c>
      <c r="C67" s="12"/>
      <c r="D67" s="20">
        <v>22770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12"/>
      <c r="W67" s="12"/>
      <c r="X67" s="12"/>
      <c r="Y67" s="12"/>
      <c r="Z67" s="12"/>
    </row>
    <row r="68" spans="1:26" ht="93.75" hidden="1" x14ac:dyDescent="0.25">
      <c r="A68" s="12">
        <v>3</v>
      </c>
      <c r="B68" s="26" t="s">
        <v>317</v>
      </c>
      <c r="C68" s="12" t="s">
        <v>318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12"/>
      <c r="W68" s="12"/>
      <c r="X68" s="12"/>
      <c r="Y68" s="12"/>
      <c r="Z68" s="12"/>
    </row>
    <row r="69" spans="1:26" hidden="1" x14ac:dyDescent="0.25">
      <c r="A69" s="12"/>
      <c r="B69" s="26" t="s">
        <v>281</v>
      </c>
      <c r="C69" s="12"/>
      <c r="D69" s="20">
        <v>46447.3</v>
      </c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12"/>
      <c r="W69" s="12"/>
      <c r="X69" s="12"/>
      <c r="Y69" s="12"/>
      <c r="Z69" s="12"/>
    </row>
    <row r="70" spans="1:26" ht="75" hidden="1" x14ac:dyDescent="0.25">
      <c r="A70" s="12">
        <v>4</v>
      </c>
      <c r="B70" s="26" t="s">
        <v>319</v>
      </c>
      <c r="C70" s="12" t="s">
        <v>318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12"/>
      <c r="W70" s="12"/>
      <c r="X70" s="12"/>
      <c r="Y70" s="12"/>
      <c r="Z70" s="12"/>
    </row>
    <row r="71" spans="1:26" hidden="1" x14ac:dyDescent="0.25">
      <c r="A71" s="12"/>
      <c r="B71" s="26" t="s">
        <v>281</v>
      </c>
      <c r="C71" s="12"/>
      <c r="D71" s="20">
        <v>7736.9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12"/>
      <c r="W71" s="12"/>
      <c r="X71" s="12"/>
      <c r="Y71" s="12"/>
      <c r="Z71" s="12"/>
    </row>
    <row r="72" spans="1:26" ht="43.5" hidden="1" customHeight="1" x14ac:dyDescent="0.25">
      <c r="A72" s="325">
        <v>5</v>
      </c>
      <c r="B72" s="26" t="s">
        <v>320</v>
      </c>
      <c r="C72" s="12" t="s">
        <v>321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12"/>
      <c r="W72" s="12"/>
      <c r="X72" s="12"/>
      <c r="Y72" s="12"/>
      <c r="Z72" s="12"/>
    </row>
    <row r="73" spans="1:26" hidden="1" x14ac:dyDescent="0.25">
      <c r="A73" s="326"/>
      <c r="B73" s="26" t="s">
        <v>281</v>
      </c>
      <c r="C73" s="12"/>
      <c r="D73" s="20">
        <v>395628.5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12"/>
      <c r="W73" s="12"/>
      <c r="X73" s="12"/>
      <c r="Y73" s="12"/>
      <c r="Z73" s="12"/>
    </row>
    <row r="74" spans="1:26" ht="56.25" hidden="1" x14ac:dyDescent="0.25">
      <c r="A74" s="12">
        <v>6</v>
      </c>
      <c r="B74" s="26" t="s">
        <v>322</v>
      </c>
      <c r="C74" s="12" t="s">
        <v>318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12"/>
      <c r="W74" s="12"/>
      <c r="X74" s="12"/>
      <c r="Y74" s="12"/>
      <c r="Z74" s="12"/>
    </row>
    <row r="75" spans="1:26" hidden="1" x14ac:dyDescent="0.25">
      <c r="A75" s="12"/>
      <c r="B75" s="26" t="s">
        <v>281</v>
      </c>
      <c r="C75" s="12"/>
      <c r="D75" s="20">
        <v>36770.400000000001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12"/>
      <c r="W75" s="12"/>
      <c r="X75" s="12"/>
      <c r="Y75" s="12"/>
      <c r="Z75" s="12"/>
    </row>
    <row r="76" spans="1:26" ht="56.25" hidden="1" x14ac:dyDescent="0.25">
      <c r="A76" s="12">
        <v>7</v>
      </c>
      <c r="B76" s="26" t="s">
        <v>323</v>
      </c>
      <c r="C76" s="12" t="s">
        <v>318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12"/>
      <c r="W76" s="12"/>
      <c r="X76" s="12"/>
      <c r="Y76" s="12"/>
      <c r="Z76" s="12"/>
    </row>
    <row r="77" spans="1:26" hidden="1" x14ac:dyDescent="0.25">
      <c r="A77" s="12"/>
      <c r="B77" s="26" t="s">
        <v>281</v>
      </c>
      <c r="C77" s="12"/>
      <c r="D77" s="20">
        <v>216948.4</v>
      </c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12"/>
      <c r="W77" s="12"/>
      <c r="X77" s="12"/>
      <c r="Y77" s="12"/>
      <c r="Z77" s="12"/>
    </row>
    <row r="78" spans="1:26" ht="75" hidden="1" x14ac:dyDescent="0.25">
      <c r="A78" s="12">
        <v>8</v>
      </c>
      <c r="B78" s="26" t="s">
        <v>324</v>
      </c>
      <c r="C78" s="12" t="s">
        <v>308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12"/>
      <c r="W78" s="12"/>
      <c r="X78" s="12"/>
      <c r="Y78" s="12"/>
      <c r="Z78" s="12"/>
    </row>
    <row r="79" spans="1:26" hidden="1" x14ac:dyDescent="0.25">
      <c r="A79" s="12"/>
      <c r="B79" s="26" t="s">
        <v>281</v>
      </c>
      <c r="C79" s="12"/>
      <c r="D79" s="20">
        <v>402957.4</v>
      </c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12"/>
      <c r="W79" s="12"/>
      <c r="X79" s="12"/>
      <c r="Y79" s="12"/>
      <c r="Z79" s="12"/>
    </row>
    <row r="80" spans="1:26" ht="150" hidden="1" x14ac:dyDescent="0.25">
      <c r="A80" s="12">
        <v>9</v>
      </c>
      <c r="B80" s="26" t="s">
        <v>325</v>
      </c>
      <c r="C80" s="12" t="s">
        <v>308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12"/>
      <c r="W80" s="12"/>
      <c r="X80" s="12"/>
      <c r="Y80" s="12"/>
      <c r="Z80" s="12"/>
    </row>
    <row r="81" spans="1:26" hidden="1" x14ac:dyDescent="0.25">
      <c r="A81" s="12"/>
      <c r="B81" s="26" t="s">
        <v>281</v>
      </c>
      <c r="C81" s="12"/>
      <c r="D81" s="20">
        <v>5496.5</v>
      </c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12"/>
      <c r="W81" s="12"/>
      <c r="X81" s="12"/>
      <c r="Y81" s="12"/>
      <c r="Z81" s="12"/>
    </row>
    <row r="82" spans="1:26" ht="37.5" hidden="1" x14ac:dyDescent="0.25">
      <c r="A82" s="12">
        <v>10</v>
      </c>
      <c r="B82" s="26" t="s">
        <v>326</v>
      </c>
      <c r="C82" s="12" t="s">
        <v>318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12"/>
      <c r="W82" s="12"/>
      <c r="X82" s="12"/>
      <c r="Y82" s="12"/>
      <c r="Z82" s="12"/>
    </row>
    <row r="83" spans="1:26" hidden="1" x14ac:dyDescent="0.25">
      <c r="A83" s="12"/>
      <c r="B83" s="26" t="s">
        <v>281</v>
      </c>
      <c r="C83" s="12"/>
      <c r="D83" s="20">
        <v>72622.3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12"/>
      <c r="W83" s="12"/>
      <c r="X83" s="12"/>
      <c r="Y83" s="12"/>
      <c r="Z83" s="12"/>
    </row>
    <row r="84" spans="1:26" ht="37.5" hidden="1" x14ac:dyDescent="0.25">
      <c r="A84" s="12">
        <v>11</v>
      </c>
      <c r="B84" s="26" t="s">
        <v>327</v>
      </c>
      <c r="C84" s="12" t="s">
        <v>318</v>
      </c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12"/>
      <c r="W84" s="12"/>
      <c r="X84" s="12"/>
      <c r="Y84" s="12"/>
      <c r="Z84" s="12"/>
    </row>
    <row r="85" spans="1:26" hidden="1" x14ac:dyDescent="0.25">
      <c r="A85" s="12"/>
      <c r="B85" s="26" t="s">
        <v>281</v>
      </c>
      <c r="C85" s="12"/>
      <c r="D85" s="20">
        <v>16764.599999999999</v>
      </c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12"/>
      <c r="W85" s="12"/>
      <c r="X85" s="12"/>
      <c r="Y85" s="12"/>
      <c r="Z85" s="12"/>
    </row>
    <row r="86" spans="1:26" ht="75" hidden="1" x14ac:dyDescent="0.25">
      <c r="A86" s="12">
        <v>12</v>
      </c>
      <c r="B86" s="26" t="s">
        <v>328</v>
      </c>
      <c r="C86" s="12" t="s">
        <v>318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12"/>
      <c r="W86" s="12"/>
      <c r="X86" s="12"/>
      <c r="Y86" s="12"/>
      <c r="Z86" s="12"/>
    </row>
    <row r="87" spans="1:26" hidden="1" x14ac:dyDescent="0.25">
      <c r="A87" s="12"/>
      <c r="B87" s="26" t="s">
        <v>281</v>
      </c>
      <c r="C87" s="12"/>
      <c r="D87" s="20">
        <v>14389.5</v>
      </c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12"/>
      <c r="W87" s="12"/>
      <c r="X87" s="12"/>
      <c r="Y87" s="12"/>
      <c r="Z87" s="12"/>
    </row>
    <row r="88" spans="1:26" ht="75" hidden="1" x14ac:dyDescent="0.25">
      <c r="A88" s="12">
        <v>13</v>
      </c>
      <c r="B88" s="26" t="s">
        <v>329</v>
      </c>
      <c r="C88" s="12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12"/>
      <c r="W88" s="12"/>
      <c r="X88" s="12"/>
      <c r="Y88" s="12"/>
      <c r="Z88" s="12"/>
    </row>
    <row r="89" spans="1:26" hidden="1" x14ac:dyDescent="0.25">
      <c r="A89" s="12"/>
      <c r="B89" s="26" t="s">
        <v>281</v>
      </c>
      <c r="C89" s="12"/>
      <c r="D89" s="20">
        <v>191637.5</v>
      </c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12"/>
      <c r="W89" s="12"/>
      <c r="X89" s="12"/>
      <c r="Y89" s="12"/>
      <c r="Z89" s="12"/>
    </row>
    <row r="90" spans="1:26" ht="93.75" hidden="1" x14ac:dyDescent="0.25">
      <c r="A90" s="12">
        <v>14</v>
      </c>
      <c r="B90" s="26" t="s">
        <v>330</v>
      </c>
      <c r="C90" s="12" t="s">
        <v>308</v>
      </c>
      <c r="D90" s="20"/>
      <c r="E90" s="23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12"/>
      <c r="W90" s="12"/>
      <c r="X90" s="12"/>
      <c r="Y90" s="12"/>
      <c r="Z90" s="12"/>
    </row>
    <row r="91" spans="1:26" hidden="1" x14ac:dyDescent="0.25">
      <c r="A91" s="18"/>
      <c r="B91" s="26" t="s">
        <v>281</v>
      </c>
      <c r="C91" s="12"/>
      <c r="D91" s="20">
        <v>665</v>
      </c>
      <c r="E91" s="23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12"/>
      <c r="W91" s="12"/>
      <c r="X91" s="12"/>
      <c r="Y91" s="12"/>
      <c r="Z91" s="12"/>
    </row>
    <row r="92" spans="1:26" s="1" customFormat="1" ht="33" customHeight="1" x14ac:dyDescent="0.25">
      <c r="A92" s="36"/>
      <c r="B92" s="37" t="s">
        <v>331</v>
      </c>
      <c r="C92" s="38"/>
      <c r="D92" s="39">
        <f>D105</f>
        <v>2725439.3000000003</v>
      </c>
      <c r="E92" s="39">
        <f t="shared" ref="E92:W92" si="0">E105</f>
        <v>0</v>
      </c>
      <c r="F92" s="39">
        <f t="shared" si="0"/>
        <v>0</v>
      </c>
      <c r="G92" s="39">
        <f t="shared" si="0"/>
        <v>0</v>
      </c>
      <c r="H92" s="39">
        <f t="shared" si="0"/>
        <v>0</v>
      </c>
      <c r="I92" s="39">
        <f t="shared" si="0"/>
        <v>0</v>
      </c>
      <c r="J92" s="39">
        <f t="shared" si="0"/>
        <v>0</v>
      </c>
      <c r="K92" s="39">
        <f t="shared" si="0"/>
        <v>0</v>
      </c>
      <c r="L92" s="39">
        <f t="shared" si="0"/>
        <v>0</v>
      </c>
      <c r="M92" s="39">
        <f t="shared" si="0"/>
        <v>0</v>
      </c>
      <c r="N92" s="39">
        <f t="shared" si="0"/>
        <v>0</v>
      </c>
      <c r="O92" s="39">
        <f t="shared" si="0"/>
        <v>0</v>
      </c>
      <c r="P92" s="39">
        <f t="shared" si="0"/>
        <v>0</v>
      </c>
      <c r="Q92" s="39">
        <f t="shared" si="0"/>
        <v>0</v>
      </c>
      <c r="R92" s="39">
        <f t="shared" si="0"/>
        <v>0</v>
      </c>
      <c r="S92" s="39">
        <f t="shared" si="0"/>
        <v>0</v>
      </c>
      <c r="T92" s="39">
        <f t="shared" si="0"/>
        <v>0</v>
      </c>
      <c r="U92" s="65">
        <f t="shared" si="0"/>
        <v>1351298.27</v>
      </c>
      <c r="V92" s="39">
        <f t="shared" si="0"/>
        <v>1509624</v>
      </c>
      <c r="W92" s="39">
        <f t="shared" si="0"/>
        <v>1215815.3000000003</v>
      </c>
      <c r="X92" s="39">
        <f>U92-V92</f>
        <v>-158325.72999999998</v>
      </c>
      <c r="Y92" s="39">
        <f>V92/D92*100</f>
        <v>55.390116375000531</v>
      </c>
      <c r="Z92" s="39">
        <f>V92/U92*100</f>
        <v>111.71656424898701</v>
      </c>
    </row>
    <row r="93" spans="1:26" s="2" customFormat="1" ht="164.25" customHeight="1" x14ac:dyDescent="0.25">
      <c r="A93" s="40">
        <v>1</v>
      </c>
      <c r="B93" s="41" t="s">
        <v>332</v>
      </c>
      <c r="C93" s="40"/>
      <c r="D93" s="42">
        <v>796310</v>
      </c>
      <c r="E93" s="42" t="s">
        <v>333</v>
      </c>
      <c r="F93" s="42"/>
      <c r="G93" s="42"/>
      <c r="H93" s="42"/>
      <c r="I93" s="42"/>
      <c r="J93" s="42">
        <v>43864</v>
      </c>
      <c r="K93" s="42" t="s">
        <v>334</v>
      </c>
      <c r="L93" s="42" t="s">
        <v>335</v>
      </c>
      <c r="M93" s="61" t="s">
        <v>336</v>
      </c>
      <c r="N93" s="42">
        <v>123.8</v>
      </c>
      <c r="O93" s="42">
        <v>123.8</v>
      </c>
      <c r="P93" s="42">
        <v>0</v>
      </c>
      <c r="Q93" s="42">
        <v>123.8</v>
      </c>
      <c r="R93" s="42">
        <v>66.7</v>
      </c>
      <c r="S93" s="42"/>
      <c r="T93" s="42"/>
      <c r="U93" s="53">
        <v>441461.3</v>
      </c>
      <c r="V93" s="53">
        <v>435764.9</v>
      </c>
      <c r="W93" s="53">
        <f t="shared" ref="W93:W105" si="1">D93-V93</f>
        <v>360545.1</v>
      </c>
      <c r="X93" s="53">
        <f>U93-V93</f>
        <v>5696.3999999999651</v>
      </c>
      <c r="Y93" s="65">
        <f t="shared" ref="Y93:Y96" si="2">V93/D93*100</f>
        <v>54.723022441009164</v>
      </c>
      <c r="Z93" s="65">
        <f t="shared" ref="Z93:Z156" si="3">V93/U93*100</f>
        <v>98.709649067766534</v>
      </c>
    </row>
    <row r="94" spans="1:26" s="2" customFormat="1" ht="106.5" customHeight="1" x14ac:dyDescent="0.25">
      <c r="A94" s="40">
        <v>2</v>
      </c>
      <c r="B94" s="41" t="s">
        <v>337</v>
      </c>
      <c r="C94" s="40"/>
      <c r="D94" s="42">
        <v>39540.300000000003</v>
      </c>
      <c r="E94" s="42" t="s">
        <v>333</v>
      </c>
      <c r="F94" s="42"/>
      <c r="G94" s="42"/>
      <c r="H94" s="42"/>
      <c r="I94" s="42"/>
      <c r="J94" s="42">
        <v>43908</v>
      </c>
      <c r="K94" s="42" t="s">
        <v>334</v>
      </c>
      <c r="L94" s="42">
        <v>43946</v>
      </c>
      <c r="M94" s="61" t="s">
        <v>336</v>
      </c>
      <c r="N94" s="42">
        <v>185.7</v>
      </c>
      <c r="O94" s="42">
        <v>185.7</v>
      </c>
      <c r="P94" s="42">
        <v>0</v>
      </c>
      <c r="Q94" s="42">
        <v>185.7</v>
      </c>
      <c r="R94" s="42">
        <v>183.2</v>
      </c>
      <c r="S94" s="42"/>
      <c r="T94" s="42"/>
      <c r="U94" s="53">
        <v>16700</v>
      </c>
      <c r="V94" s="53">
        <v>15827.9</v>
      </c>
      <c r="W94" s="53">
        <f t="shared" si="1"/>
        <v>23712.400000000001</v>
      </c>
      <c r="X94" s="53">
        <f t="shared" ref="X94:X158" si="4">U94-V94</f>
        <v>872.10000000000036</v>
      </c>
      <c r="Y94" s="65">
        <f t="shared" si="2"/>
        <v>40.029792389030931</v>
      </c>
      <c r="Z94" s="65">
        <f t="shared" si="3"/>
        <v>94.777844311377251</v>
      </c>
    </row>
    <row r="95" spans="1:26" s="2" customFormat="1" ht="85.5" customHeight="1" x14ac:dyDescent="0.25">
      <c r="A95" s="43">
        <v>3</v>
      </c>
      <c r="B95" s="44" t="s">
        <v>437</v>
      </c>
      <c r="C95" s="43"/>
      <c r="D95" s="45">
        <v>27377.3</v>
      </c>
      <c r="E95" s="42" t="s">
        <v>333</v>
      </c>
      <c r="F95" s="42"/>
      <c r="G95" s="42"/>
      <c r="H95" s="42"/>
      <c r="I95" s="42"/>
      <c r="J95" s="42">
        <v>43881</v>
      </c>
      <c r="K95" s="42" t="s">
        <v>339</v>
      </c>
      <c r="L95" s="42">
        <v>43915</v>
      </c>
      <c r="M95" s="45" t="s">
        <v>336</v>
      </c>
      <c r="N95" s="45">
        <v>123.8</v>
      </c>
      <c r="O95" s="45">
        <v>123.8</v>
      </c>
      <c r="P95" s="42">
        <v>0</v>
      </c>
      <c r="Q95" s="42">
        <v>95.9</v>
      </c>
      <c r="R95" s="42">
        <v>83.4</v>
      </c>
      <c r="S95" s="42"/>
      <c r="T95" s="42"/>
      <c r="U95" s="53">
        <v>11400</v>
      </c>
      <c r="V95" s="53">
        <v>11400</v>
      </c>
      <c r="W95" s="53">
        <f t="shared" si="1"/>
        <v>15977.3</v>
      </c>
      <c r="X95" s="53">
        <f t="shared" si="4"/>
        <v>0</v>
      </c>
      <c r="Y95" s="65">
        <f t="shared" si="2"/>
        <v>41.640337067570584</v>
      </c>
      <c r="Z95" s="65">
        <f t="shared" si="3"/>
        <v>100</v>
      </c>
    </row>
    <row r="96" spans="1:26" s="2" customFormat="1" ht="91.5" customHeight="1" x14ac:dyDescent="0.25">
      <c r="A96" s="40">
        <v>4</v>
      </c>
      <c r="B96" s="41" t="s">
        <v>340</v>
      </c>
      <c r="C96" s="40"/>
      <c r="D96" s="42">
        <v>153.9</v>
      </c>
      <c r="E96" s="42" t="s">
        <v>333</v>
      </c>
      <c r="F96" s="42"/>
      <c r="G96" s="42"/>
      <c r="H96" s="42"/>
      <c r="I96" s="42"/>
      <c r="J96" s="42">
        <v>43880</v>
      </c>
      <c r="K96" s="42" t="s">
        <v>341</v>
      </c>
      <c r="L96" s="42">
        <v>43909</v>
      </c>
      <c r="M96" s="61" t="s">
        <v>336</v>
      </c>
      <c r="N96" s="42">
        <v>123.8</v>
      </c>
      <c r="O96" s="42">
        <v>123.8</v>
      </c>
      <c r="P96" s="42">
        <v>0</v>
      </c>
      <c r="Q96" s="42">
        <v>95.4</v>
      </c>
      <c r="R96" s="42">
        <f>70.4+9.4</f>
        <v>79.800000000000011</v>
      </c>
      <c r="S96" s="42"/>
      <c r="T96" s="42"/>
      <c r="U96" s="53">
        <v>0</v>
      </c>
      <c r="V96" s="53">
        <v>0</v>
      </c>
      <c r="W96" s="53">
        <f t="shared" si="1"/>
        <v>153.9</v>
      </c>
      <c r="X96" s="53">
        <f t="shared" si="4"/>
        <v>0</v>
      </c>
      <c r="Y96" s="65">
        <f t="shared" si="2"/>
        <v>0</v>
      </c>
      <c r="Z96" s="65" t="e">
        <f t="shared" si="3"/>
        <v>#DIV/0!</v>
      </c>
    </row>
    <row r="97" spans="1:26" s="3" customFormat="1" ht="65.25" customHeight="1" x14ac:dyDescent="0.25">
      <c r="A97" s="46">
        <v>5</v>
      </c>
      <c r="B97" s="47" t="s">
        <v>190</v>
      </c>
      <c r="C97" s="48" t="s">
        <v>342</v>
      </c>
      <c r="D97" s="49">
        <v>699837.6</v>
      </c>
      <c r="E97" s="49" t="s">
        <v>333</v>
      </c>
      <c r="F97" s="49"/>
      <c r="G97" s="49"/>
      <c r="H97" s="49"/>
      <c r="I97" s="49"/>
      <c r="J97" s="49"/>
      <c r="K97" s="49"/>
      <c r="L97" s="49"/>
      <c r="M97" s="62" t="s">
        <v>336</v>
      </c>
      <c r="N97" s="49">
        <v>185.7</v>
      </c>
      <c r="O97" s="49">
        <v>185.7</v>
      </c>
      <c r="P97" s="49">
        <v>0</v>
      </c>
      <c r="Q97" s="49">
        <v>92.9</v>
      </c>
      <c r="R97" s="49">
        <v>92.4</v>
      </c>
      <c r="S97" s="49"/>
      <c r="T97" s="49"/>
      <c r="U97" s="49">
        <v>368299.2</v>
      </c>
      <c r="V97" s="49">
        <v>365107.9</v>
      </c>
      <c r="W97" s="49">
        <f t="shared" si="1"/>
        <v>334729.69999999995</v>
      </c>
      <c r="X97" s="66">
        <f t="shared" si="4"/>
        <v>3191.2999999999884</v>
      </c>
      <c r="Y97" s="49"/>
      <c r="Z97" s="49">
        <f t="shared" si="3"/>
        <v>99.13350341244292</v>
      </c>
    </row>
    <row r="98" spans="1:26" s="3" customFormat="1" ht="65.25" customHeight="1" x14ac:dyDescent="0.25">
      <c r="A98" s="50"/>
      <c r="B98" s="51" t="s">
        <v>402</v>
      </c>
      <c r="C98" s="52"/>
      <c r="D98" s="53">
        <v>387997.1</v>
      </c>
      <c r="E98" s="53"/>
      <c r="F98" s="53"/>
      <c r="G98" s="53"/>
      <c r="H98" s="53"/>
      <c r="I98" s="53"/>
      <c r="J98" s="53"/>
      <c r="K98" s="53"/>
      <c r="L98" s="53"/>
      <c r="M98" s="63"/>
      <c r="N98" s="53"/>
      <c r="O98" s="53"/>
      <c r="P98" s="53"/>
      <c r="Q98" s="53"/>
      <c r="R98" s="53"/>
      <c r="S98" s="53"/>
      <c r="T98" s="53"/>
      <c r="U98" s="53">
        <v>176000</v>
      </c>
      <c r="V98" s="53">
        <v>174474.8</v>
      </c>
      <c r="W98" s="53">
        <f t="shared" si="1"/>
        <v>213522.3</v>
      </c>
      <c r="X98" s="53">
        <f t="shared" si="4"/>
        <v>1525.2000000000116</v>
      </c>
      <c r="Y98" s="65">
        <f t="shared" ref="Y98:Y161" si="5">V98/D98*100</f>
        <v>44.968068060302514</v>
      </c>
      <c r="Z98" s="65">
        <f t="shared" si="3"/>
        <v>99.133409090909083</v>
      </c>
    </row>
    <row r="99" spans="1:26" s="2" customFormat="1" ht="74.25" customHeight="1" x14ac:dyDescent="0.25">
      <c r="A99" s="40">
        <v>6</v>
      </c>
      <c r="B99" s="41" t="s">
        <v>343</v>
      </c>
      <c r="C99" s="40"/>
      <c r="D99" s="42">
        <v>61</v>
      </c>
      <c r="E99" s="42"/>
      <c r="F99" s="42"/>
      <c r="G99" s="42"/>
      <c r="H99" s="42"/>
      <c r="I99" s="42"/>
      <c r="J99" s="42"/>
      <c r="K99" s="42"/>
      <c r="L99" s="42"/>
      <c r="M99" s="42"/>
      <c r="N99" s="42" t="e">
        <f>SUM(#REF!)</f>
        <v>#REF!</v>
      </c>
      <c r="O99" s="42" t="e">
        <f>SUM(#REF!)</f>
        <v>#REF!</v>
      </c>
      <c r="P99" s="42" t="e">
        <f>SUM(#REF!)</f>
        <v>#REF!</v>
      </c>
      <c r="Q99" s="42" t="e">
        <f>SUM(#REF!)</f>
        <v>#REF!</v>
      </c>
      <c r="R99" s="42" t="e">
        <f>SUM(#REF!)</f>
        <v>#REF!</v>
      </c>
      <c r="S99" s="42"/>
      <c r="T99" s="42"/>
      <c r="U99" s="53">
        <v>31.6</v>
      </c>
      <c r="V99" s="53">
        <v>14.5</v>
      </c>
      <c r="W99" s="53">
        <f t="shared" si="1"/>
        <v>46.5</v>
      </c>
      <c r="X99" s="53">
        <f t="shared" si="4"/>
        <v>17.100000000000001</v>
      </c>
      <c r="Y99" s="65">
        <f t="shared" si="5"/>
        <v>23.770491803278688</v>
      </c>
      <c r="Z99" s="65">
        <f t="shared" si="3"/>
        <v>45.88607594936709</v>
      </c>
    </row>
    <row r="100" spans="1:26" s="2" customFormat="1" ht="61.5" customHeight="1" x14ac:dyDescent="0.25">
      <c r="A100" s="40">
        <v>7</v>
      </c>
      <c r="B100" s="41" t="s">
        <v>344</v>
      </c>
      <c r="C100" s="40"/>
      <c r="D100" s="42">
        <v>167.2</v>
      </c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53">
        <v>98.35</v>
      </c>
      <c r="V100" s="53">
        <v>98.3</v>
      </c>
      <c r="W100" s="53">
        <f t="shared" si="1"/>
        <v>68.899999999999991</v>
      </c>
      <c r="X100" s="53">
        <f t="shared" si="4"/>
        <v>4.9999999999997158E-2</v>
      </c>
      <c r="Y100" s="65">
        <f t="shared" si="5"/>
        <v>58.791866028708142</v>
      </c>
      <c r="Z100" s="65">
        <f t="shared" si="3"/>
        <v>99.94916115912558</v>
      </c>
    </row>
    <row r="101" spans="1:26" s="2" customFormat="1" ht="55.5" customHeight="1" x14ac:dyDescent="0.25">
      <c r="A101" s="40">
        <v>8</v>
      </c>
      <c r="B101" s="41" t="s">
        <v>345</v>
      </c>
      <c r="C101" s="40"/>
      <c r="D101" s="42">
        <v>576790</v>
      </c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67">
        <v>234432.8</v>
      </c>
      <c r="V101" s="67">
        <f>'исполнение бюджета'!K233</f>
        <v>409781.8</v>
      </c>
      <c r="W101" s="53">
        <f t="shared" si="1"/>
        <v>167008.20000000001</v>
      </c>
      <c r="X101" s="53">
        <f t="shared" si="4"/>
        <v>-175349</v>
      </c>
      <c r="Y101" s="65">
        <f t="shared" si="5"/>
        <v>71.045233100435169</v>
      </c>
      <c r="Z101" s="65">
        <f t="shared" si="3"/>
        <v>174.79712736443022</v>
      </c>
    </row>
    <row r="102" spans="1:26" s="2" customFormat="1" ht="71.25" customHeight="1" x14ac:dyDescent="0.25">
      <c r="A102" s="40">
        <v>9</v>
      </c>
      <c r="B102" s="41" t="s">
        <v>346</v>
      </c>
      <c r="C102" s="40"/>
      <c r="D102" s="42">
        <v>30528.400000000001</v>
      </c>
      <c r="E102" s="335"/>
      <c r="F102" s="336"/>
      <c r="G102" s="336"/>
      <c r="H102" s="336"/>
      <c r="I102" s="336"/>
      <c r="J102" s="336"/>
      <c r="K102" s="336"/>
      <c r="L102" s="337"/>
      <c r="M102" s="42"/>
      <c r="N102" s="42"/>
      <c r="O102" s="42"/>
      <c r="P102" s="42"/>
      <c r="Q102" s="42"/>
      <c r="R102" s="42"/>
      <c r="S102" s="42"/>
      <c r="T102" s="42"/>
      <c r="U102" s="53">
        <v>3060.4</v>
      </c>
      <c r="V102" s="53">
        <v>3060.4</v>
      </c>
      <c r="W102" s="53">
        <f t="shared" si="1"/>
        <v>27468</v>
      </c>
      <c r="X102" s="53">
        <f t="shared" si="4"/>
        <v>0</v>
      </c>
      <c r="Y102" s="65">
        <f t="shared" si="5"/>
        <v>10.02476382646978</v>
      </c>
      <c r="Z102" s="65">
        <f t="shared" si="3"/>
        <v>100</v>
      </c>
    </row>
    <row r="103" spans="1:26" s="2" customFormat="1" ht="42.75" customHeight="1" x14ac:dyDescent="0.25">
      <c r="A103" s="56">
        <v>10</v>
      </c>
      <c r="B103" s="41" t="s">
        <v>347</v>
      </c>
      <c r="C103" s="40"/>
      <c r="D103" s="42">
        <v>11740.5</v>
      </c>
      <c r="E103" s="54"/>
      <c r="F103" s="55"/>
      <c r="G103" s="55"/>
      <c r="H103" s="55"/>
      <c r="I103" s="55"/>
      <c r="J103" s="55"/>
      <c r="K103" s="55"/>
      <c r="L103" s="64"/>
      <c r="M103" s="42"/>
      <c r="N103" s="42"/>
      <c r="O103" s="42"/>
      <c r="P103" s="42"/>
      <c r="Q103" s="42"/>
      <c r="R103" s="42"/>
      <c r="S103" s="42"/>
      <c r="T103" s="42"/>
      <c r="U103" s="53">
        <v>1178.5999999999999</v>
      </c>
      <c r="V103" s="53">
        <v>1178.5999999999999</v>
      </c>
      <c r="W103" s="53">
        <f t="shared" si="1"/>
        <v>10561.9</v>
      </c>
      <c r="X103" s="53">
        <f t="shared" si="4"/>
        <v>0</v>
      </c>
      <c r="Y103" s="65">
        <f t="shared" si="5"/>
        <v>10.038754737873173</v>
      </c>
      <c r="Z103" s="65">
        <f t="shared" si="3"/>
        <v>100</v>
      </c>
    </row>
    <row r="104" spans="1:26" s="2" customFormat="1" ht="50.25" customHeight="1" x14ac:dyDescent="0.25">
      <c r="A104" s="56">
        <v>11</v>
      </c>
      <c r="B104" s="41" t="s">
        <v>348</v>
      </c>
      <c r="C104" s="40"/>
      <c r="D104" s="42">
        <v>154936</v>
      </c>
      <c r="E104" s="54"/>
      <c r="F104" s="55"/>
      <c r="G104" s="55"/>
      <c r="H104" s="55"/>
      <c r="I104" s="55"/>
      <c r="J104" s="55"/>
      <c r="K104" s="55"/>
      <c r="L104" s="64"/>
      <c r="M104" s="42"/>
      <c r="N104" s="42"/>
      <c r="O104" s="42"/>
      <c r="P104" s="42"/>
      <c r="Q104" s="42"/>
      <c r="R104" s="42"/>
      <c r="S104" s="42"/>
      <c r="T104" s="42"/>
      <c r="U104" s="53">
        <v>98636.02</v>
      </c>
      <c r="V104" s="53">
        <v>92914.9</v>
      </c>
      <c r="W104" s="53">
        <f t="shared" si="1"/>
        <v>62021.100000000006</v>
      </c>
      <c r="X104" s="53">
        <f t="shared" si="4"/>
        <v>5721.1200000000099</v>
      </c>
      <c r="Y104" s="65">
        <f t="shared" si="5"/>
        <v>59.969858522228527</v>
      </c>
      <c r="Z104" s="65">
        <f t="shared" si="3"/>
        <v>94.199765967848251</v>
      </c>
    </row>
    <row r="105" spans="1:26" s="4" customFormat="1" ht="42.75" customHeight="1" x14ac:dyDescent="0.25">
      <c r="A105" s="57"/>
      <c r="B105" s="58" t="s">
        <v>351</v>
      </c>
      <c r="C105" s="59"/>
      <c r="D105" s="60">
        <f>SUM(D93:D104)</f>
        <v>2725439.3000000003</v>
      </c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>
        <f>SUM(U93:U104)</f>
        <v>1351298.27</v>
      </c>
      <c r="V105" s="60">
        <f>SUM(V93:V104)</f>
        <v>1509624</v>
      </c>
      <c r="W105" s="68">
        <f t="shared" si="1"/>
        <v>1215815.3000000003</v>
      </c>
      <c r="X105" s="69">
        <f t="shared" si="4"/>
        <v>-158325.72999999998</v>
      </c>
      <c r="Y105" s="65">
        <f t="shared" si="5"/>
        <v>55.390116375000531</v>
      </c>
      <c r="Z105" s="65">
        <f t="shared" si="3"/>
        <v>111.71656424898701</v>
      </c>
    </row>
    <row r="106" spans="1:26" ht="22.5" hidden="1" customHeight="1" x14ac:dyDescent="0.25">
      <c r="A106" s="331" t="s">
        <v>352</v>
      </c>
      <c r="B106" s="332"/>
      <c r="C106" s="12"/>
      <c r="D106" s="20">
        <f>+D108+D110+D112</f>
        <v>300527.3</v>
      </c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70"/>
      <c r="V106" s="71"/>
      <c r="W106" s="71"/>
      <c r="X106" s="53">
        <f t="shared" si="4"/>
        <v>0</v>
      </c>
      <c r="Y106" s="65">
        <f t="shared" si="5"/>
        <v>0</v>
      </c>
      <c r="Z106" s="65" t="e">
        <f t="shared" si="3"/>
        <v>#DIV/0!</v>
      </c>
    </row>
    <row r="107" spans="1:26" ht="37.5" hidden="1" x14ac:dyDescent="0.25">
      <c r="A107" s="12">
        <v>1</v>
      </c>
      <c r="B107" s="26" t="s">
        <v>353</v>
      </c>
      <c r="C107" s="12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70"/>
      <c r="V107" s="71"/>
      <c r="W107" s="71"/>
      <c r="X107" s="53">
        <f t="shared" si="4"/>
        <v>0</v>
      </c>
      <c r="Y107" s="65" t="e">
        <f t="shared" si="5"/>
        <v>#DIV/0!</v>
      </c>
      <c r="Z107" s="65" t="e">
        <f t="shared" si="3"/>
        <v>#DIV/0!</v>
      </c>
    </row>
    <row r="108" spans="1:26" ht="20.25" hidden="1" x14ac:dyDescent="0.25">
      <c r="A108" s="12"/>
      <c r="B108" s="26" t="s">
        <v>281</v>
      </c>
      <c r="C108" s="12"/>
      <c r="D108" s="20">
        <v>53326.9</v>
      </c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70"/>
      <c r="V108" s="71"/>
      <c r="W108" s="71"/>
      <c r="X108" s="53">
        <f t="shared" si="4"/>
        <v>0</v>
      </c>
      <c r="Y108" s="65">
        <f t="shared" si="5"/>
        <v>0</v>
      </c>
      <c r="Z108" s="65" t="e">
        <f t="shared" si="3"/>
        <v>#DIV/0!</v>
      </c>
    </row>
    <row r="109" spans="1:26" ht="56.25" hidden="1" x14ac:dyDescent="0.25">
      <c r="A109" s="12">
        <v>2</v>
      </c>
      <c r="B109" s="26" t="s">
        <v>354</v>
      </c>
      <c r="C109" s="12" t="s">
        <v>355</v>
      </c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70"/>
      <c r="V109" s="71"/>
      <c r="W109" s="71"/>
      <c r="X109" s="53">
        <f t="shared" si="4"/>
        <v>0</v>
      </c>
      <c r="Y109" s="65" t="e">
        <f t="shared" si="5"/>
        <v>#DIV/0!</v>
      </c>
      <c r="Z109" s="65" t="e">
        <f t="shared" si="3"/>
        <v>#DIV/0!</v>
      </c>
    </row>
    <row r="110" spans="1:26" ht="20.25" hidden="1" x14ac:dyDescent="0.25">
      <c r="A110" s="12"/>
      <c r="B110" s="26" t="s">
        <v>281</v>
      </c>
      <c r="C110" s="12"/>
      <c r="D110" s="20">
        <v>89988.4</v>
      </c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70"/>
      <c r="V110" s="71"/>
      <c r="W110" s="71"/>
      <c r="X110" s="53">
        <f t="shared" si="4"/>
        <v>0</v>
      </c>
      <c r="Y110" s="65">
        <f t="shared" si="5"/>
        <v>0</v>
      </c>
      <c r="Z110" s="65" t="e">
        <f t="shared" si="3"/>
        <v>#DIV/0!</v>
      </c>
    </row>
    <row r="111" spans="1:26" ht="37.5" hidden="1" x14ac:dyDescent="0.25">
      <c r="A111" s="12">
        <v>3</v>
      </c>
      <c r="B111" s="26" t="s">
        <v>356</v>
      </c>
      <c r="C111" s="12" t="s">
        <v>357</v>
      </c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70"/>
      <c r="V111" s="71"/>
      <c r="W111" s="71"/>
      <c r="X111" s="53">
        <f t="shared" si="4"/>
        <v>0</v>
      </c>
      <c r="Y111" s="65" t="e">
        <f t="shared" si="5"/>
        <v>#DIV/0!</v>
      </c>
      <c r="Z111" s="65" t="e">
        <f t="shared" si="3"/>
        <v>#DIV/0!</v>
      </c>
    </row>
    <row r="112" spans="1:26" ht="20.25" hidden="1" x14ac:dyDescent="0.25">
      <c r="A112" s="18"/>
      <c r="B112" s="26" t="s">
        <v>281</v>
      </c>
      <c r="C112" s="12"/>
      <c r="D112" s="20">
        <v>157212</v>
      </c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70"/>
      <c r="V112" s="71"/>
      <c r="W112" s="71"/>
      <c r="X112" s="53">
        <f t="shared" si="4"/>
        <v>0</v>
      </c>
      <c r="Y112" s="65">
        <f t="shared" si="5"/>
        <v>0</v>
      </c>
      <c r="Z112" s="65" t="e">
        <f t="shared" si="3"/>
        <v>#DIV/0!</v>
      </c>
    </row>
    <row r="113" spans="1:26" ht="22.5" hidden="1" customHeight="1" x14ac:dyDescent="0.25">
      <c r="A113" s="331" t="s">
        <v>358</v>
      </c>
      <c r="B113" s="332"/>
      <c r="C113" s="12"/>
      <c r="D113" s="20">
        <f>+D115+D117+D119+D121</f>
        <v>134819.70000000001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70"/>
      <c r="V113" s="71"/>
      <c r="W113" s="71"/>
      <c r="X113" s="53">
        <f t="shared" si="4"/>
        <v>0</v>
      </c>
      <c r="Y113" s="65">
        <f t="shared" si="5"/>
        <v>0</v>
      </c>
      <c r="Z113" s="65" t="e">
        <f t="shared" si="3"/>
        <v>#DIV/0!</v>
      </c>
    </row>
    <row r="114" spans="1:26" ht="37.5" hidden="1" x14ac:dyDescent="0.25">
      <c r="A114" s="12">
        <v>1</v>
      </c>
      <c r="B114" s="26" t="s">
        <v>359</v>
      </c>
      <c r="C114" s="12" t="s">
        <v>308</v>
      </c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70"/>
      <c r="V114" s="71"/>
      <c r="W114" s="71"/>
      <c r="X114" s="53">
        <f t="shared" si="4"/>
        <v>0</v>
      </c>
      <c r="Y114" s="65" t="e">
        <f t="shared" si="5"/>
        <v>#DIV/0!</v>
      </c>
      <c r="Z114" s="65" t="e">
        <f t="shared" si="3"/>
        <v>#DIV/0!</v>
      </c>
    </row>
    <row r="115" spans="1:26" ht="20.25" hidden="1" x14ac:dyDescent="0.25">
      <c r="A115" s="12"/>
      <c r="B115" s="26" t="s">
        <v>281</v>
      </c>
      <c r="C115" s="12"/>
      <c r="D115" s="20">
        <v>11258.2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70"/>
      <c r="V115" s="71"/>
      <c r="W115" s="71"/>
      <c r="X115" s="53">
        <f t="shared" si="4"/>
        <v>0</v>
      </c>
      <c r="Y115" s="65">
        <f t="shared" si="5"/>
        <v>0</v>
      </c>
      <c r="Z115" s="65" t="e">
        <f t="shared" si="3"/>
        <v>#DIV/0!</v>
      </c>
    </row>
    <row r="116" spans="1:26" ht="90" hidden="1" customHeight="1" x14ac:dyDescent="0.25">
      <c r="A116" s="12">
        <v>2</v>
      </c>
      <c r="B116" s="26" t="s">
        <v>360</v>
      </c>
      <c r="C116" s="12" t="s">
        <v>308</v>
      </c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70"/>
      <c r="V116" s="71"/>
      <c r="W116" s="71"/>
      <c r="X116" s="53">
        <f t="shared" si="4"/>
        <v>0</v>
      </c>
      <c r="Y116" s="65" t="e">
        <f t="shared" si="5"/>
        <v>#DIV/0!</v>
      </c>
      <c r="Z116" s="65" t="e">
        <f t="shared" si="3"/>
        <v>#DIV/0!</v>
      </c>
    </row>
    <row r="117" spans="1:26" ht="20.25" hidden="1" x14ac:dyDescent="0.25">
      <c r="A117" s="12"/>
      <c r="B117" s="26" t="s">
        <v>281</v>
      </c>
      <c r="C117" s="12"/>
      <c r="D117" s="20">
        <v>3800.7</v>
      </c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70"/>
      <c r="V117" s="71"/>
      <c r="W117" s="71"/>
      <c r="X117" s="53">
        <f t="shared" si="4"/>
        <v>0</v>
      </c>
      <c r="Y117" s="65">
        <f t="shared" si="5"/>
        <v>0</v>
      </c>
      <c r="Z117" s="65" t="e">
        <f t="shared" si="3"/>
        <v>#DIV/0!</v>
      </c>
    </row>
    <row r="118" spans="1:26" ht="56.25" hidden="1" x14ac:dyDescent="0.25">
      <c r="A118" s="12">
        <v>3</v>
      </c>
      <c r="B118" s="26" t="s">
        <v>361</v>
      </c>
      <c r="C118" s="12" t="s">
        <v>308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70"/>
      <c r="V118" s="71"/>
      <c r="W118" s="71"/>
      <c r="X118" s="53">
        <f t="shared" si="4"/>
        <v>0</v>
      </c>
      <c r="Y118" s="65" t="e">
        <f t="shared" si="5"/>
        <v>#DIV/0!</v>
      </c>
      <c r="Z118" s="65" t="e">
        <f t="shared" si="3"/>
        <v>#DIV/0!</v>
      </c>
    </row>
    <row r="119" spans="1:26" ht="20.25" hidden="1" x14ac:dyDescent="0.25">
      <c r="A119" s="12"/>
      <c r="B119" s="26" t="s">
        <v>281</v>
      </c>
      <c r="C119" s="12"/>
      <c r="D119" s="20">
        <v>34111.1</v>
      </c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70"/>
      <c r="V119" s="71"/>
      <c r="W119" s="71"/>
      <c r="X119" s="53">
        <f t="shared" si="4"/>
        <v>0</v>
      </c>
      <c r="Y119" s="65">
        <f t="shared" si="5"/>
        <v>0</v>
      </c>
      <c r="Z119" s="65" t="e">
        <f t="shared" si="3"/>
        <v>#DIV/0!</v>
      </c>
    </row>
    <row r="120" spans="1:26" ht="56.25" hidden="1" x14ac:dyDescent="0.25">
      <c r="A120" s="12">
        <v>4</v>
      </c>
      <c r="B120" s="26" t="s">
        <v>362</v>
      </c>
      <c r="C120" s="12" t="s">
        <v>308</v>
      </c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70"/>
      <c r="V120" s="71"/>
      <c r="W120" s="71"/>
      <c r="X120" s="53">
        <f t="shared" si="4"/>
        <v>0</v>
      </c>
      <c r="Y120" s="65" t="e">
        <f t="shared" si="5"/>
        <v>#DIV/0!</v>
      </c>
      <c r="Z120" s="65" t="e">
        <f t="shared" si="3"/>
        <v>#DIV/0!</v>
      </c>
    </row>
    <row r="121" spans="1:26" ht="20.25" hidden="1" x14ac:dyDescent="0.25">
      <c r="A121" s="18"/>
      <c r="B121" s="26" t="s">
        <v>281</v>
      </c>
      <c r="C121" s="12"/>
      <c r="D121" s="20">
        <v>85649.7</v>
      </c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70"/>
      <c r="V121" s="71"/>
      <c r="W121" s="71"/>
      <c r="X121" s="53">
        <f t="shared" si="4"/>
        <v>0</v>
      </c>
      <c r="Y121" s="65">
        <f t="shared" si="5"/>
        <v>0</v>
      </c>
      <c r="Z121" s="65" t="e">
        <f t="shared" si="3"/>
        <v>#DIV/0!</v>
      </c>
    </row>
    <row r="122" spans="1:26" ht="22.5" hidden="1" customHeight="1" x14ac:dyDescent="0.25">
      <c r="A122" s="331" t="s">
        <v>363</v>
      </c>
      <c r="B122" s="332"/>
      <c r="C122" s="12"/>
      <c r="D122" s="20">
        <f>+D124+D126+D128</f>
        <v>300039.10000000003</v>
      </c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70"/>
      <c r="V122" s="71"/>
      <c r="W122" s="71"/>
      <c r="X122" s="53">
        <f t="shared" si="4"/>
        <v>0</v>
      </c>
      <c r="Y122" s="65">
        <f t="shared" si="5"/>
        <v>0</v>
      </c>
      <c r="Z122" s="65" t="e">
        <f t="shared" si="3"/>
        <v>#DIV/0!</v>
      </c>
    </row>
    <row r="123" spans="1:26" ht="75" hidden="1" x14ac:dyDescent="0.25">
      <c r="A123" s="12">
        <v>1</v>
      </c>
      <c r="B123" s="26" t="s">
        <v>364</v>
      </c>
      <c r="C123" s="12" t="s">
        <v>365</v>
      </c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70"/>
      <c r="V123" s="71"/>
      <c r="W123" s="71"/>
      <c r="X123" s="53">
        <f t="shared" si="4"/>
        <v>0</v>
      </c>
      <c r="Y123" s="65" t="e">
        <f t="shared" si="5"/>
        <v>#DIV/0!</v>
      </c>
      <c r="Z123" s="65" t="e">
        <f t="shared" si="3"/>
        <v>#DIV/0!</v>
      </c>
    </row>
    <row r="124" spans="1:26" ht="20.25" hidden="1" x14ac:dyDescent="0.25">
      <c r="A124" s="12"/>
      <c r="B124" s="26" t="s">
        <v>281</v>
      </c>
      <c r="C124" s="12"/>
      <c r="D124" s="20">
        <v>290321</v>
      </c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70"/>
      <c r="V124" s="71"/>
      <c r="W124" s="71"/>
      <c r="X124" s="53">
        <f t="shared" si="4"/>
        <v>0</v>
      </c>
      <c r="Y124" s="65">
        <f t="shared" si="5"/>
        <v>0</v>
      </c>
      <c r="Z124" s="65" t="e">
        <f t="shared" si="3"/>
        <v>#DIV/0!</v>
      </c>
    </row>
    <row r="125" spans="1:26" ht="75" hidden="1" x14ac:dyDescent="0.25">
      <c r="A125" s="12">
        <v>2</v>
      </c>
      <c r="B125" s="26" t="s">
        <v>364</v>
      </c>
      <c r="C125" s="12" t="s">
        <v>365</v>
      </c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70"/>
      <c r="V125" s="71"/>
      <c r="W125" s="71"/>
      <c r="X125" s="53">
        <f t="shared" si="4"/>
        <v>0</v>
      </c>
      <c r="Y125" s="65" t="e">
        <f t="shared" si="5"/>
        <v>#DIV/0!</v>
      </c>
      <c r="Z125" s="65" t="e">
        <f t="shared" si="3"/>
        <v>#DIV/0!</v>
      </c>
    </row>
    <row r="126" spans="1:26" ht="20.25" hidden="1" x14ac:dyDescent="0.25">
      <c r="A126" s="12"/>
      <c r="B126" s="26" t="s">
        <v>281</v>
      </c>
      <c r="C126" s="12"/>
      <c r="D126" s="20">
        <v>2519.9</v>
      </c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70"/>
      <c r="V126" s="71"/>
      <c r="W126" s="71"/>
      <c r="X126" s="53">
        <f t="shared" si="4"/>
        <v>0</v>
      </c>
      <c r="Y126" s="65">
        <f t="shared" si="5"/>
        <v>0</v>
      </c>
      <c r="Z126" s="65" t="e">
        <f t="shared" si="3"/>
        <v>#DIV/0!</v>
      </c>
    </row>
    <row r="127" spans="1:26" ht="75" hidden="1" x14ac:dyDescent="0.25">
      <c r="A127" s="12">
        <v>3</v>
      </c>
      <c r="B127" s="26" t="s">
        <v>366</v>
      </c>
      <c r="C127" s="12" t="s">
        <v>367</v>
      </c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70"/>
      <c r="V127" s="71"/>
      <c r="W127" s="71"/>
      <c r="X127" s="53">
        <f t="shared" si="4"/>
        <v>0</v>
      </c>
      <c r="Y127" s="65" t="e">
        <f t="shared" si="5"/>
        <v>#DIV/0!</v>
      </c>
      <c r="Z127" s="65" t="e">
        <f t="shared" si="3"/>
        <v>#DIV/0!</v>
      </c>
    </row>
    <row r="128" spans="1:26" ht="20.25" hidden="1" x14ac:dyDescent="0.25">
      <c r="A128" s="18"/>
      <c r="B128" s="26" t="s">
        <v>281</v>
      </c>
      <c r="C128" s="12"/>
      <c r="D128" s="20">
        <v>7198.2</v>
      </c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70"/>
      <c r="V128" s="71"/>
      <c r="W128" s="71"/>
      <c r="X128" s="53">
        <f t="shared" si="4"/>
        <v>0</v>
      </c>
      <c r="Y128" s="65">
        <f t="shared" si="5"/>
        <v>0</v>
      </c>
      <c r="Z128" s="65" t="e">
        <f t="shared" si="3"/>
        <v>#DIV/0!</v>
      </c>
    </row>
    <row r="129" spans="1:26" ht="22.5" hidden="1" customHeight="1" x14ac:dyDescent="0.25">
      <c r="A129" s="331" t="s">
        <v>368</v>
      </c>
      <c r="B129" s="332"/>
      <c r="C129" s="12"/>
      <c r="D129" s="20">
        <f>+D131</f>
        <v>3000000</v>
      </c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70"/>
      <c r="V129" s="71"/>
      <c r="W129" s="71"/>
      <c r="X129" s="53">
        <f t="shared" si="4"/>
        <v>0</v>
      </c>
      <c r="Y129" s="65">
        <f t="shared" si="5"/>
        <v>0</v>
      </c>
      <c r="Z129" s="65" t="e">
        <f t="shared" si="3"/>
        <v>#DIV/0!</v>
      </c>
    </row>
    <row r="130" spans="1:26" ht="93.75" hidden="1" x14ac:dyDescent="0.25">
      <c r="A130" s="12">
        <v>1</v>
      </c>
      <c r="B130" s="26" t="s">
        <v>369</v>
      </c>
      <c r="C130" s="12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70"/>
      <c r="V130" s="71"/>
      <c r="W130" s="71"/>
      <c r="X130" s="53">
        <f t="shared" si="4"/>
        <v>0</v>
      </c>
      <c r="Y130" s="65" t="e">
        <f t="shared" si="5"/>
        <v>#DIV/0!</v>
      </c>
      <c r="Z130" s="65" t="e">
        <f t="shared" si="3"/>
        <v>#DIV/0!</v>
      </c>
    </row>
    <row r="131" spans="1:26" ht="20.25" hidden="1" x14ac:dyDescent="0.25">
      <c r="A131" s="18"/>
      <c r="B131" s="26" t="s">
        <v>281</v>
      </c>
      <c r="C131" s="12"/>
      <c r="D131" s="20">
        <v>3000000</v>
      </c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70"/>
      <c r="V131" s="71"/>
      <c r="W131" s="71"/>
      <c r="X131" s="53">
        <f t="shared" si="4"/>
        <v>0</v>
      </c>
      <c r="Y131" s="65">
        <f t="shared" si="5"/>
        <v>0</v>
      </c>
      <c r="Z131" s="65" t="e">
        <f t="shared" si="3"/>
        <v>#DIV/0!</v>
      </c>
    </row>
    <row r="132" spans="1:26" ht="22.5" hidden="1" customHeight="1" x14ac:dyDescent="0.25">
      <c r="A132" s="331" t="s">
        <v>370</v>
      </c>
      <c r="B132" s="332"/>
      <c r="C132" s="12"/>
      <c r="D132" s="20">
        <f>+D134</f>
        <v>21440</v>
      </c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70"/>
      <c r="V132" s="71"/>
      <c r="W132" s="71"/>
      <c r="X132" s="53">
        <f t="shared" si="4"/>
        <v>0</v>
      </c>
      <c r="Y132" s="65">
        <f t="shared" si="5"/>
        <v>0</v>
      </c>
      <c r="Z132" s="65" t="e">
        <f t="shared" si="3"/>
        <v>#DIV/0!</v>
      </c>
    </row>
    <row r="133" spans="1:26" ht="20.25" hidden="1" x14ac:dyDescent="0.25">
      <c r="A133" s="12">
        <v>1</v>
      </c>
      <c r="B133" s="26" t="s">
        <v>371</v>
      </c>
      <c r="C133" s="12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70"/>
      <c r="V133" s="71"/>
      <c r="W133" s="71"/>
      <c r="X133" s="53">
        <f t="shared" si="4"/>
        <v>0</v>
      </c>
      <c r="Y133" s="65" t="e">
        <f t="shared" si="5"/>
        <v>#DIV/0!</v>
      </c>
      <c r="Z133" s="65" t="e">
        <f t="shared" si="3"/>
        <v>#DIV/0!</v>
      </c>
    </row>
    <row r="134" spans="1:26" ht="20.25" hidden="1" x14ac:dyDescent="0.25">
      <c r="A134" s="18"/>
      <c r="B134" s="26" t="s">
        <v>281</v>
      </c>
      <c r="C134" s="12"/>
      <c r="D134" s="20">
        <v>21440</v>
      </c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70"/>
      <c r="V134" s="71"/>
      <c r="W134" s="71"/>
      <c r="X134" s="53">
        <f t="shared" si="4"/>
        <v>0</v>
      </c>
      <c r="Y134" s="65">
        <f t="shared" si="5"/>
        <v>0</v>
      </c>
      <c r="Z134" s="65" t="e">
        <f t="shared" si="3"/>
        <v>#DIV/0!</v>
      </c>
    </row>
    <row r="135" spans="1:26" ht="22.5" hidden="1" customHeight="1" x14ac:dyDescent="0.25">
      <c r="A135" s="331" t="s">
        <v>372</v>
      </c>
      <c r="B135" s="332"/>
      <c r="C135" s="12"/>
      <c r="D135" s="20">
        <f>+D137+D139+D141+D143+D145</f>
        <v>141722.6</v>
      </c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70"/>
      <c r="V135" s="71"/>
      <c r="W135" s="71"/>
      <c r="X135" s="53">
        <f t="shared" si="4"/>
        <v>0</v>
      </c>
      <c r="Y135" s="65">
        <f t="shared" si="5"/>
        <v>0</v>
      </c>
      <c r="Z135" s="65" t="e">
        <f t="shared" si="3"/>
        <v>#DIV/0!</v>
      </c>
    </row>
    <row r="136" spans="1:26" ht="56.25" hidden="1" x14ac:dyDescent="0.25">
      <c r="A136" s="12">
        <v>1</v>
      </c>
      <c r="B136" s="26" t="s">
        <v>373</v>
      </c>
      <c r="C136" s="12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70"/>
      <c r="V136" s="71"/>
      <c r="W136" s="71"/>
      <c r="X136" s="53">
        <f t="shared" si="4"/>
        <v>0</v>
      </c>
      <c r="Y136" s="65" t="e">
        <f t="shared" si="5"/>
        <v>#DIV/0!</v>
      </c>
      <c r="Z136" s="65" t="e">
        <f t="shared" si="3"/>
        <v>#DIV/0!</v>
      </c>
    </row>
    <row r="137" spans="1:26" ht="20.25" hidden="1" x14ac:dyDescent="0.25">
      <c r="A137" s="12"/>
      <c r="B137" s="26" t="s">
        <v>281</v>
      </c>
      <c r="C137" s="12"/>
      <c r="D137" s="20">
        <v>15890.5</v>
      </c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70"/>
      <c r="V137" s="71"/>
      <c r="W137" s="71"/>
      <c r="X137" s="53">
        <f t="shared" si="4"/>
        <v>0</v>
      </c>
      <c r="Y137" s="65">
        <f t="shared" si="5"/>
        <v>0</v>
      </c>
      <c r="Z137" s="65" t="e">
        <f t="shared" si="3"/>
        <v>#DIV/0!</v>
      </c>
    </row>
    <row r="138" spans="1:26" ht="75" hidden="1" x14ac:dyDescent="0.25">
      <c r="A138" s="12">
        <v>2</v>
      </c>
      <c r="B138" s="26" t="s">
        <v>374</v>
      </c>
      <c r="C138" s="12" t="s">
        <v>357</v>
      </c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70"/>
      <c r="V138" s="71"/>
      <c r="W138" s="71"/>
      <c r="X138" s="53">
        <f t="shared" si="4"/>
        <v>0</v>
      </c>
      <c r="Y138" s="65" t="e">
        <f t="shared" si="5"/>
        <v>#DIV/0!</v>
      </c>
      <c r="Z138" s="65" t="e">
        <f t="shared" si="3"/>
        <v>#DIV/0!</v>
      </c>
    </row>
    <row r="139" spans="1:26" ht="20.25" hidden="1" x14ac:dyDescent="0.25">
      <c r="A139" s="12"/>
      <c r="B139" s="26" t="s">
        <v>281</v>
      </c>
      <c r="C139" s="12"/>
      <c r="D139" s="20">
        <v>29584.799999999999</v>
      </c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70"/>
      <c r="V139" s="71"/>
      <c r="W139" s="71"/>
      <c r="X139" s="53">
        <f t="shared" si="4"/>
        <v>0</v>
      </c>
      <c r="Y139" s="65">
        <f t="shared" si="5"/>
        <v>0</v>
      </c>
      <c r="Z139" s="65" t="e">
        <f t="shared" si="3"/>
        <v>#DIV/0!</v>
      </c>
    </row>
    <row r="140" spans="1:26" ht="131.25" hidden="1" x14ac:dyDescent="0.25">
      <c r="A140" s="12">
        <v>3</v>
      </c>
      <c r="B140" s="26" t="s">
        <v>375</v>
      </c>
      <c r="C140" s="12" t="s">
        <v>357</v>
      </c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70"/>
      <c r="V140" s="71"/>
      <c r="W140" s="71"/>
      <c r="X140" s="53">
        <f t="shared" si="4"/>
        <v>0</v>
      </c>
      <c r="Y140" s="65" t="e">
        <f t="shared" si="5"/>
        <v>#DIV/0!</v>
      </c>
      <c r="Z140" s="65" t="e">
        <f t="shared" si="3"/>
        <v>#DIV/0!</v>
      </c>
    </row>
    <row r="141" spans="1:26" ht="20.25" hidden="1" x14ac:dyDescent="0.25">
      <c r="A141" s="12"/>
      <c r="B141" s="26" t="s">
        <v>281</v>
      </c>
      <c r="C141" s="12"/>
      <c r="D141" s="20">
        <v>87287.3</v>
      </c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70"/>
      <c r="V141" s="71"/>
      <c r="W141" s="71"/>
      <c r="X141" s="53">
        <f t="shared" si="4"/>
        <v>0</v>
      </c>
      <c r="Y141" s="65">
        <f t="shared" si="5"/>
        <v>0</v>
      </c>
      <c r="Z141" s="65" t="e">
        <f t="shared" si="3"/>
        <v>#DIV/0!</v>
      </c>
    </row>
    <row r="142" spans="1:26" ht="131.25" hidden="1" x14ac:dyDescent="0.25">
      <c r="A142" s="12">
        <v>4</v>
      </c>
      <c r="B142" s="26" t="s">
        <v>376</v>
      </c>
      <c r="C142" s="12" t="s">
        <v>357</v>
      </c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70"/>
      <c r="V142" s="71"/>
      <c r="W142" s="71"/>
      <c r="X142" s="53">
        <f t="shared" si="4"/>
        <v>0</v>
      </c>
      <c r="Y142" s="65" t="e">
        <f t="shared" si="5"/>
        <v>#DIV/0!</v>
      </c>
      <c r="Z142" s="65" t="e">
        <f t="shared" si="3"/>
        <v>#DIV/0!</v>
      </c>
    </row>
    <row r="143" spans="1:26" ht="20.25" hidden="1" x14ac:dyDescent="0.25">
      <c r="A143" s="12"/>
      <c r="B143" s="26" t="s">
        <v>281</v>
      </c>
      <c r="C143" s="12"/>
      <c r="D143" s="20">
        <v>8682.9</v>
      </c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70"/>
      <c r="V143" s="71"/>
      <c r="W143" s="71"/>
      <c r="X143" s="53">
        <f t="shared" si="4"/>
        <v>0</v>
      </c>
      <c r="Y143" s="65">
        <f t="shared" si="5"/>
        <v>0</v>
      </c>
      <c r="Z143" s="65" t="e">
        <f t="shared" si="3"/>
        <v>#DIV/0!</v>
      </c>
    </row>
    <row r="144" spans="1:26" ht="75" hidden="1" x14ac:dyDescent="0.25">
      <c r="A144" s="12">
        <v>5</v>
      </c>
      <c r="B144" s="26" t="s">
        <v>377</v>
      </c>
      <c r="C144" s="12" t="s">
        <v>357</v>
      </c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70"/>
      <c r="V144" s="71"/>
      <c r="W144" s="71"/>
      <c r="X144" s="53">
        <f t="shared" si="4"/>
        <v>0</v>
      </c>
      <c r="Y144" s="65" t="e">
        <f t="shared" si="5"/>
        <v>#DIV/0!</v>
      </c>
      <c r="Z144" s="65" t="e">
        <f t="shared" si="3"/>
        <v>#DIV/0!</v>
      </c>
    </row>
    <row r="145" spans="1:26" ht="20.25" hidden="1" x14ac:dyDescent="0.25">
      <c r="A145" s="18"/>
      <c r="B145" s="26" t="s">
        <v>281</v>
      </c>
      <c r="C145" s="12"/>
      <c r="D145" s="20">
        <v>277.10000000000002</v>
      </c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70"/>
      <c r="V145" s="71"/>
      <c r="W145" s="71"/>
      <c r="X145" s="53">
        <f t="shared" si="4"/>
        <v>0</v>
      </c>
      <c r="Y145" s="65">
        <f t="shared" si="5"/>
        <v>0</v>
      </c>
      <c r="Z145" s="65" t="e">
        <f t="shared" si="3"/>
        <v>#DIV/0!</v>
      </c>
    </row>
    <row r="146" spans="1:26" ht="27.75" hidden="1" customHeight="1" x14ac:dyDescent="0.25">
      <c r="A146" s="331" t="s">
        <v>378</v>
      </c>
      <c r="B146" s="332"/>
      <c r="C146" s="12"/>
      <c r="D146" s="20">
        <f>+D148+D150+D152+D154+D156+D158+D160+D162+D164</f>
        <v>776708.9</v>
      </c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70"/>
      <c r="V146" s="71"/>
      <c r="W146" s="71"/>
      <c r="X146" s="53">
        <f t="shared" si="4"/>
        <v>0</v>
      </c>
      <c r="Y146" s="65">
        <f t="shared" si="5"/>
        <v>0</v>
      </c>
      <c r="Z146" s="65" t="e">
        <f t="shared" si="3"/>
        <v>#DIV/0!</v>
      </c>
    </row>
    <row r="147" spans="1:26" ht="75" hidden="1" x14ac:dyDescent="0.25">
      <c r="A147" s="12">
        <v>1</v>
      </c>
      <c r="B147" s="26" t="s">
        <v>379</v>
      </c>
      <c r="C147" s="12" t="s">
        <v>365</v>
      </c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70"/>
      <c r="V147" s="71"/>
      <c r="W147" s="71"/>
      <c r="X147" s="53">
        <f t="shared" si="4"/>
        <v>0</v>
      </c>
      <c r="Y147" s="65" t="e">
        <f t="shared" si="5"/>
        <v>#DIV/0!</v>
      </c>
      <c r="Z147" s="65" t="e">
        <f t="shared" si="3"/>
        <v>#DIV/0!</v>
      </c>
    </row>
    <row r="148" spans="1:26" ht="20.25" hidden="1" x14ac:dyDescent="0.25">
      <c r="A148" s="12"/>
      <c r="B148" s="26" t="s">
        <v>281</v>
      </c>
      <c r="C148" s="12"/>
      <c r="D148" s="20">
        <v>52884.3</v>
      </c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70"/>
      <c r="V148" s="71"/>
      <c r="W148" s="71"/>
      <c r="X148" s="53">
        <f t="shared" si="4"/>
        <v>0</v>
      </c>
      <c r="Y148" s="65">
        <f t="shared" si="5"/>
        <v>0</v>
      </c>
      <c r="Z148" s="65" t="e">
        <f t="shared" si="3"/>
        <v>#DIV/0!</v>
      </c>
    </row>
    <row r="149" spans="1:26" ht="56.25" hidden="1" x14ac:dyDescent="0.25">
      <c r="A149" s="12">
        <v>2</v>
      </c>
      <c r="B149" s="26" t="s">
        <v>380</v>
      </c>
      <c r="C149" s="12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70"/>
      <c r="V149" s="71"/>
      <c r="W149" s="71"/>
      <c r="X149" s="53">
        <f t="shared" si="4"/>
        <v>0</v>
      </c>
      <c r="Y149" s="65" t="e">
        <f t="shared" si="5"/>
        <v>#DIV/0!</v>
      </c>
      <c r="Z149" s="65" t="e">
        <f t="shared" si="3"/>
        <v>#DIV/0!</v>
      </c>
    </row>
    <row r="150" spans="1:26" ht="20.25" hidden="1" x14ac:dyDescent="0.25">
      <c r="A150" s="12"/>
      <c r="B150" s="26" t="s">
        <v>281</v>
      </c>
      <c r="C150" s="12"/>
      <c r="D150" s="20">
        <v>166080.9</v>
      </c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70"/>
      <c r="V150" s="71"/>
      <c r="W150" s="71"/>
      <c r="X150" s="53">
        <f t="shared" si="4"/>
        <v>0</v>
      </c>
      <c r="Y150" s="65">
        <f t="shared" si="5"/>
        <v>0</v>
      </c>
      <c r="Z150" s="65" t="e">
        <f t="shared" si="3"/>
        <v>#DIV/0!</v>
      </c>
    </row>
    <row r="151" spans="1:26" ht="56.25" hidden="1" x14ac:dyDescent="0.25">
      <c r="A151" s="12">
        <v>3</v>
      </c>
      <c r="B151" s="26" t="s">
        <v>381</v>
      </c>
      <c r="C151" s="12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70"/>
      <c r="V151" s="71"/>
      <c r="W151" s="71"/>
      <c r="X151" s="53">
        <f t="shared" si="4"/>
        <v>0</v>
      </c>
      <c r="Y151" s="65" t="e">
        <f t="shared" si="5"/>
        <v>#DIV/0!</v>
      </c>
      <c r="Z151" s="65" t="e">
        <f t="shared" si="3"/>
        <v>#DIV/0!</v>
      </c>
    </row>
    <row r="152" spans="1:26" ht="20.25" hidden="1" x14ac:dyDescent="0.25">
      <c r="A152" s="12"/>
      <c r="B152" s="26" t="s">
        <v>281</v>
      </c>
      <c r="C152" s="12"/>
      <c r="D152" s="20">
        <v>111384.3</v>
      </c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70"/>
      <c r="V152" s="71"/>
      <c r="W152" s="71"/>
      <c r="X152" s="53">
        <f t="shared" si="4"/>
        <v>0</v>
      </c>
      <c r="Y152" s="65">
        <f t="shared" si="5"/>
        <v>0</v>
      </c>
      <c r="Z152" s="65" t="e">
        <f t="shared" si="3"/>
        <v>#DIV/0!</v>
      </c>
    </row>
    <row r="153" spans="1:26" ht="37.5" hidden="1" x14ac:dyDescent="0.25">
      <c r="A153" s="12">
        <v>4</v>
      </c>
      <c r="B153" s="26" t="s">
        <v>382</v>
      </c>
      <c r="C153" s="12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70"/>
      <c r="V153" s="71"/>
      <c r="W153" s="71"/>
      <c r="X153" s="53">
        <f t="shared" si="4"/>
        <v>0</v>
      </c>
      <c r="Y153" s="65" t="e">
        <f t="shared" si="5"/>
        <v>#DIV/0!</v>
      </c>
      <c r="Z153" s="65" t="e">
        <f t="shared" si="3"/>
        <v>#DIV/0!</v>
      </c>
    </row>
    <row r="154" spans="1:26" ht="20.25" hidden="1" x14ac:dyDescent="0.25">
      <c r="A154" s="12"/>
      <c r="B154" s="26" t="s">
        <v>281</v>
      </c>
      <c r="C154" s="12"/>
      <c r="D154" s="20">
        <v>95513</v>
      </c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70"/>
      <c r="V154" s="71"/>
      <c r="W154" s="71"/>
      <c r="X154" s="53">
        <f t="shared" si="4"/>
        <v>0</v>
      </c>
      <c r="Y154" s="65">
        <f t="shared" si="5"/>
        <v>0</v>
      </c>
      <c r="Z154" s="65" t="e">
        <f t="shared" si="3"/>
        <v>#DIV/0!</v>
      </c>
    </row>
    <row r="155" spans="1:26" ht="75" hidden="1" x14ac:dyDescent="0.25">
      <c r="A155" s="12">
        <v>5</v>
      </c>
      <c r="B155" s="26" t="s">
        <v>383</v>
      </c>
      <c r="C155" s="12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70"/>
      <c r="V155" s="71"/>
      <c r="W155" s="71"/>
      <c r="X155" s="53">
        <f t="shared" si="4"/>
        <v>0</v>
      </c>
      <c r="Y155" s="65" t="e">
        <f t="shared" si="5"/>
        <v>#DIV/0!</v>
      </c>
      <c r="Z155" s="65" t="e">
        <f t="shared" si="3"/>
        <v>#DIV/0!</v>
      </c>
    </row>
    <row r="156" spans="1:26" ht="20.25" hidden="1" x14ac:dyDescent="0.25">
      <c r="A156" s="12"/>
      <c r="B156" s="26" t="s">
        <v>281</v>
      </c>
      <c r="C156" s="12"/>
      <c r="D156" s="20">
        <v>31739.1</v>
      </c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70"/>
      <c r="V156" s="71"/>
      <c r="W156" s="71"/>
      <c r="X156" s="53">
        <f t="shared" si="4"/>
        <v>0</v>
      </c>
      <c r="Y156" s="65">
        <f t="shared" si="5"/>
        <v>0</v>
      </c>
      <c r="Z156" s="65" t="e">
        <f t="shared" si="3"/>
        <v>#DIV/0!</v>
      </c>
    </row>
    <row r="157" spans="1:26" ht="93.75" hidden="1" x14ac:dyDescent="0.25">
      <c r="A157" s="12">
        <v>6</v>
      </c>
      <c r="B157" s="26" t="s">
        <v>384</v>
      </c>
      <c r="C157" s="12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70"/>
      <c r="V157" s="71"/>
      <c r="W157" s="71"/>
      <c r="X157" s="53">
        <f t="shared" si="4"/>
        <v>0</v>
      </c>
      <c r="Y157" s="65" t="e">
        <f t="shared" si="5"/>
        <v>#DIV/0!</v>
      </c>
      <c r="Z157" s="65" t="e">
        <f t="shared" ref="Z157:Z178" si="6">V157/U157*100</f>
        <v>#DIV/0!</v>
      </c>
    </row>
    <row r="158" spans="1:26" ht="20.25" hidden="1" x14ac:dyDescent="0.25">
      <c r="A158" s="12"/>
      <c r="B158" s="26" t="s">
        <v>281</v>
      </c>
      <c r="C158" s="12"/>
      <c r="D158" s="20">
        <v>57279.199999999997</v>
      </c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70"/>
      <c r="V158" s="71"/>
      <c r="W158" s="71"/>
      <c r="X158" s="53">
        <f t="shared" si="4"/>
        <v>0</v>
      </c>
      <c r="Y158" s="65">
        <f t="shared" si="5"/>
        <v>0</v>
      </c>
      <c r="Z158" s="65" t="e">
        <f t="shared" si="6"/>
        <v>#DIV/0!</v>
      </c>
    </row>
    <row r="159" spans="1:26" ht="112.5" hidden="1" x14ac:dyDescent="0.25">
      <c r="A159" s="12">
        <v>7</v>
      </c>
      <c r="B159" s="26" t="s">
        <v>385</v>
      </c>
      <c r="C159" s="12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70"/>
      <c r="V159" s="71"/>
      <c r="W159" s="71"/>
      <c r="X159" s="53">
        <f t="shared" ref="X159:X178" si="7">U159-V159</f>
        <v>0</v>
      </c>
      <c r="Y159" s="65" t="e">
        <f t="shared" si="5"/>
        <v>#DIV/0!</v>
      </c>
      <c r="Z159" s="65" t="e">
        <f t="shared" si="6"/>
        <v>#DIV/0!</v>
      </c>
    </row>
    <row r="160" spans="1:26" ht="20.25" hidden="1" x14ac:dyDescent="0.25">
      <c r="A160" s="12"/>
      <c r="B160" s="26" t="s">
        <v>281</v>
      </c>
      <c r="C160" s="12"/>
      <c r="D160" s="20">
        <v>116594</v>
      </c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70"/>
      <c r="V160" s="71"/>
      <c r="W160" s="71"/>
      <c r="X160" s="53">
        <f t="shared" si="7"/>
        <v>0</v>
      </c>
      <c r="Y160" s="65">
        <f t="shared" si="5"/>
        <v>0</v>
      </c>
      <c r="Z160" s="65" t="e">
        <f t="shared" si="6"/>
        <v>#DIV/0!</v>
      </c>
    </row>
    <row r="161" spans="1:26" ht="187.5" hidden="1" x14ac:dyDescent="0.25">
      <c r="A161" s="12">
        <v>8</v>
      </c>
      <c r="B161" s="26" t="s">
        <v>386</v>
      </c>
      <c r="C161" s="12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70"/>
      <c r="V161" s="71"/>
      <c r="W161" s="71"/>
      <c r="X161" s="53">
        <f t="shared" si="7"/>
        <v>0</v>
      </c>
      <c r="Y161" s="65" t="e">
        <f t="shared" si="5"/>
        <v>#DIV/0!</v>
      </c>
      <c r="Z161" s="65" t="e">
        <f t="shared" si="6"/>
        <v>#DIV/0!</v>
      </c>
    </row>
    <row r="162" spans="1:26" ht="20.25" hidden="1" x14ac:dyDescent="0.25">
      <c r="A162" s="12"/>
      <c r="B162" s="26" t="s">
        <v>281</v>
      </c>
      <c r="C162" s="12"/>
      <c r="D162" s="20">
        <v>28130.5</v>
      </c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70"/>
      <c r="V162" s="71"/>
      <c r="W162" s="71"/>
      <c r="X162" s="53">
        <f t="shared" si="7"/>
        <v>0</v>
      </c>
      <c r="Y162" s="65">
        <f t="shared" ref="Y162:Y178" si="8">V162/D162*100</f>
        <v>0</v>
      </c>
      <c r="Z162" s="65" t="e">
        <f t="shared" si="6"/>
        <v>#DIV/0!</v>
      </c>
    </row>
    <row r="163" spans="1:26" ht="37.5" hidden="1" x14ac:dyDescent="0.25">
      <c r="A163" s="12">
        <v>9</v>
      </c>
      <c r="B163" s="26" t="s">
        <v>387</v>
      </c>
      <c r="C163" s="12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70"/>
      <c r="V163" s="71"/>
      <c r="W163" s="71"/>
      <c r="X163" s="53">
        <f t="shared" si="7"/>
        <v>0</v>
      </c>
      <c r="Y163" s="65" t="e">
        <f t="shared" si="8"/>
        <v>#DIV/0!</v>
      </c>
      <c r="Z163" s="65" t="e">
        <f t="shared" si="6"/>
        <v>#DIV/0!</v>
      </c>
    </row>
    <row r="164" spans="1:26" ht="20.25" hidden="1" x14ac:dyDescent="0.25">
      <c r="A164" s="18"/>
      <c r="B164" s="26" t="s">
        <v>281</v>
      </c>
      <c r="C164" s="12"/>
      <c r="D164" s="20">
        <v>117103.6</v>
      </c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70"/>
      <c r="V164" s="71"/>
      <c r="W164" s="71"/>
      <c r="X164" s="53">
        <f t="shared" si="7"/>
        <v>0</v>
      </c>
      <c r="Y164" s="65">
        <f t="shared" si="8"/>
        <v>0</v>
      </c>
      <c r="Z164" s="65" t="e">
        <f t="shared" si="6"/>
        <v>#DIV/0!</v>
      </c>
    </row>
    <row r="165" spans="1:26" ht="27.75" hidden="1" customHeight="1" x14ac:dyDescent="0.25">
      <c r="A165" s="331" t="s">
        <v>388</v>
      </c>
      <c r="B165" s="332"/>
      <c r="C165" s="12"/>
      <c r="D165" s="20">
        <f>+D167+D169</f>
        <v>10945.6</v>
      </c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70"/>
      <c r="V165" s="71"/>
      <c r="W165" s="71"/>
      <c r="X165" s="53">
        <f t="shared" si="7"/>
        <v>0</v>
      </c>
      <c r="Y165" s="65">
        <f t="shared" si="8"/>
        <v>0</v>
      </c>
      <c r="Z165" s="65" t="e">
        <f t="shared" si="6"/>
        <v>#DIV/0!</v>
      </c>
    </row>
    <row r="166" spans="1:26" ht="56.25" hidden="1" x14ac:dyDescent="0.25">
      <c r="A166" s="12">
        <v>1</v>
      </c>
      <c r="B166" s="26" t="s">
        <v>389</v>
      </c>
      <c r="C166" s="12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70"/>
      <c r="V166" s="71"/>
      <c r="W166" s="71"/>
      <c r="X166" s="53">
        <f t="shared" si="7"/>
        <v>0</v>
      </c>
      <c r="Y166" s="65" t="e">
        <f t="shared" si="8"/>
        <v>#DIV/0!</v>
      </c>
      <c r="Z166" s="65" t="e">
        <f t="shared" si="6"/>
        <v>#DIV/0!</v>
      </c>
    </row>
    <row r="167" spans="1:26" ht="20.25" hidden="1" x14ac:dyDescent="0.25">
      <c r="A167" s="12"/>
      <c r="B167" s="26" t="s">
        <v>281</v>
      </c>
      <c r="C167" s="12"/>
      <c r="D167" s="20">
        <v>9033.1</v>
      </c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70"/>
      <c r="V167" s="71"/>
      <c r="W167" s="71"/>
      <c r="X167" s="53">
        <f t="shared" si="7"/>
        <v>0</v>
      </c>
      <c r="Y167" s="65">
        <f t="shared" si="8"/>
        <v>0</v>
      </c>
      <c r="Z167" s="65" t="e">
        <f t="shared" si="6"/>
        <v>#DIV/0!</v>
      </c>
    </row>
    <row r="168" spans="1:26" ht="56.25" hidden="1" x14ac:dyDescent="0.25">
      <c r="A168" s="12">
        <v>2</v>
      </c>
      <c r="B168" s="26" t="s">
        <v>390</v>
      </c>
      <c r="C168" s="12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70"/>
      <c r="V168" s="71"/>
      <c r="W168" s="71"/>
      <c r="X168" s="53">
        <f t="shared" si="7"/>
        <v>0</v>
      </c>
      <c r="Y168" s="65" t="e">
        <f t="shared" si="8"/>
        <v>#DIV/0!</v>
      </c>
      <c r="Z168" s="65" t="e">
        <f t="shared" si="6"/>
        <v>#DIV/0!</v>
      </c>
    </row>
    <row r="169" spans="1:26" ht="20.25" hidden="1" x14ac:dyDescent="0.25">
      <c r="A169" s="18"/>
      <c r="B169" s="26" t="s">
        <v>281</v>
      </c>
      <c r="C169" s="12"/>
      <c r="D169" s="20">
        <v>1912.5</v>
      </c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70"/>
      <c r="V169" s="71"/>
      <c r="W169" s="71"/>
      <c r="X169" s="53">
        <f t="shared" si="7"/>
        <v>0</v>
      </c>
      <c r="Y169" s="65">
        <f t="shared" si="8"/>
        <v>0</v>
      </c>
      <c r="Z169" s="65" t="e">
        <f t="shared" si="6"/>
        <v>#DIV/0!</v>
      </c>
    </row>
    <row r="170" spans="1:26" ht="27.75" hidden="1" customHeight="1" x14ac:dyDescent="0.25">
      <c r="A170" s="331" t="s">
        <v>391</v>
      </c>
      <c r="B170" s="332"/>
      <c r="C170" s="12"/>
      <c r="D170" s="20">
        <f>+D172+D174</f>
        <v>863885.1</v>
      </c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70"/>
      <c r="V170" s="71"/>
      <c r="W170" s="71"/>
      <c r="X170" s="53">
        <f t="shared" si="7"/>
        <v>0</v>
      </c>
      <c r="Y170" s="65">
        <f t="shared" si="8"/>
        <v>0</v>
      </c>
      <c r="Z170" s="65" t="e">
        <f t="shared" si="6"/>
        <v>#DIV/0!</v>
      </c>
    </row>
    <row r="171" spans="1:26" ht="37.5" hidden="1" x14ac:dyDescent="0.25">
      <c r="A171" s="12">
        <v>1</v>
      </c>
      <c r="B171" s="26" t="s">
        <v>392</v>
      </c>
      <c r="C171" s="12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70"/>
      <c r="V171" s="71"/>
      <c r="W171" s="71"/>
      <c r="X171" s="53">
        <f t="shared" si="7"/>
        <v>0</v>
      </c>
      <c r="Y171" s="65" t="e">
        <f t="shared" si="8"/>
        <v>#DIV/0!</v>
      </c>
      <c r="Z171" s="65" t="e">
        <f t="shared" si="6"/>
        <v>#DIV/0!</v>
      </c>
    </row>
    <row r="172" spans="1:26" ht="20.25" hidden="1" x14ac:dyDescent="0.25">
      <c r="A172" s="12"/>
      <c r="B172" s="26" t="s">
        <v>281</v>
      </c>
      <c r="C172" s="12"/>
      <c r="D172" s="20">
        <v>157885.1</v>
      </c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70"/>
      <c r="V172" s="71"/>
      <c r="W172" s="71"/>
      <c r="X172" s="53">
        <f t="shared" si="7"/>
        <v>0</v>
      </c>
      <c r="Y172" s="65">
        <f t="shared" si="8"/>
        <v>0</v>
      </c>
      <c r="Z172" s="65" t="e">
        <f t="shared" si="6"/>
        <v>#DIV/0!</v>
      </c>
    </row>
    <row r="173" spans="1:26" ht="93.75" hidden="1" x14ac:dyDescent="0.25">
      <c r="A173" s="12">
        <v>2</v>
      </c>
      <c r="B173" s="26" t="s">
        <v>393</v>
      </c>
      <c r="C173" s="12" t="s">
        <v>394</v>
      </c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70"/>
      <c r="V173" s="71"/>
      <c r="W173" s="71"/>
      <c r="X173" s="53">
        <f t="shared" si="7"/>
        <v>0</v>
      </c>
      <c r="Y173" s="65" t="e">
        <f t="shared" si="8"/>
        <v>#DIV/0!</v>
      </c>
      <c r="Z173" s="65" t="e">
        <f t="shared" si="6"/>
        <v>#DIV/0!</v>
      </c>
    </row>
    <row r="174" spans="1:26" ht="20.25" hidden="1" x14ac:dyDescent="0.25">
      <c r="A174" s="18"/>
      <c r="B174" s="26" t="s">
        <v>281</v>
      </c>
      <c r="C174" s="12"/>
      <c r="D174" s="20">
        <v>706000</v>
      </c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70"/>
      <c r="V174" s="71"/>
      <c r="W174" s="71"/>
      <c r="X174" s="53">
        <f t="shared" si="7"/>
        <v>0</v>
      </c>
      <c r="Y174" s="65">
        <f t="shared" si="8"/>
        <v>0</v>
      </c>
      <c r="Z174" s="65" t="e">
        <f t="shared" si="6"/>
        <v>#DIV/0!</v>
      </c>
    </row>
    <row r="175" spans="1:26" ht="27.75" hidden="1" customHeight="1" x14ac:dyDescent="0.25">
      <c r="A175" s="331" t="s">
        <v>395</v>
      </c>
      <c r="B175" s="332"/>
      <c r="C175" s="12"/>
      <c r="D175" s="20">
        <f>+D177</f>
        <v>4420.3</v>
      </c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70"/>
      <c r="V175" s="71"/>
      <c r="W175" s="71"/>
      <c r="X175" s="53">
        <f t="shared" si="7"/>
        <v>0</v>
      </c>
      <c r="Y175" s="65">
        <f t="shared" si="8"/>
        <v>0</v>
      </c>
      <c r="Z175" s="65" t="e">
        <f t="shared" si="6"/>
        <v>#DIV/0!</v>
      </c>
    </row>
    <row r="176" spans="1:26" ht="56.25" hidden="1" x14ac:dyDescent="0.25">
      <c r="A176" s="12">
        <v>1</v>
      </c>
      <c r="B176" s="26" t="s">
        <v>396</v>
      </c>
      <c r="C176" s="12" t="s">
        <v>397</v>
      </c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70"/>
      <c r="V176" s="71"/>
      <c r="W176" s="71"/>
      <c r="X176" s="53">
        <f t="shared" si="7"/>
        <v>0</v>
      </c>
      <c r="Y176" s="65" t="e">
        <f t="shared" si="8"/>
        <v>#DIV/0!</v>
      </c>
      <c r="Z176" s="65" t="e">
        <f t="shared" si="6"/>
        <v>#DIV/0!</v>
      </c>
    </row>
    <row r="177" spans="1:26" ht="20.25" hidden="1" x14ac:dyDescent="0.25">
      <c r="A177" s="18"/>
      <c r="B177" s="26" t="s">
        <v>281</v>
      </c>
      <c r="C177" s="12"/>
      <c r="D177" s="20">
        <v>4420.3</v>
      </c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70"/>
      <c r="V177" s="71"/>
      <c r="W177" s="71"/>
      <c r="X177" s="53">
        <f t="shared" si="7"/>
        <v>0</v>
      </c>
      <c r="Y177" s="65">
        <f t="shared" si="8"/>
        <v>0</v>
      </c>
      <c r="Z177" s="65" t="e">
        <f t="shared" si="6"/>
        <v>#DIV/0!</v>
      </c>
    </row>
    <row r="178" spans="1:26" ht="20.25" hidden="1" x14ac:dyDescent="0.25">
      <c r="X178" s="53">
        <f t="shared" si="7"/>
        <v>0</v>
      </c>
      <c r="Y178" s="65" t="e">
        <f t="shared" si="8"/>
        <v>#DIV/0!</v>
      </c>
      <c r="Z178" s="65" t="e">
        <f t="shared" si="6"/>
        <v>#DIV/0!</v>
      </c>
    </row>
    <row r="179" spans="1:26" ht="16.5" customHeight="1" x14ac:dyDescent="0.25">
      <c r="Y179" s="65"/>
      <c r="Z179" s="65"/>
    </row>
    <row r="180" spans="1:26" ht="42" customHeight="1" x14ac:dyDescent="0.25">
      <c r="B180" s="72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</row>
    <row r="181" spans="1:26" ht="34.5" customHeight="1" x14ac:dyDescent="0.25">
      <c r="B181" s="72"/>
      <c r="C181" s="74"/>
      <c r="D181" s="73">
        <f>D105+'субсид из ФБ'!D104-'субсид из ФБ'!D94</f>
        <v>7300671.6540000001</v>
      </c>
    </row>
    <row r="182" spans="1:26" x14ac:dyDescent="0.25">
      <c r="B182" s="72"/>
    </row>
    <row r="183" spans="1:26" x14ac:dyDescent="0.25">
      <c r="B183" s="72"/>
    </row>
    <row r="184" spans="1:26" x14ac:dyDescent="0.25">
      <c r="B184" s="72"/>
    </row>
    <row r="185" spans="1:26" x14ac:dyDescent="0.25">
      <c r="B185" s="72"/>
    </row>
  </sheetData>
  <mergeCells count="58">
    <mergeCell ref="A64:A65"/>
    <mergeCell ref="A72:A73"/>
    <mergeCell ref="B4:B5"/>
    <mergeCell ref="B23:B24"/>
    <mergeCell ref="C4:C5"/>
    <mergeCell ref="C12:C13"/>
    <mergeCell ref="C14:C15"/>
    <mergeCell ref="C16:C20"/>
    <mergeCell ref="C21:C22"/>
    <mergeCell ref="C23:C25"/>
    <mergeCell ref="A7:B7"/>
    <mergeCell ref="A8:B8"/>
    <mergeCell ref="A9:B9"/>
    <mergeCell ref="A28:B28"/>
    <mergeCell ref="A63:B63"/>
    <mergeCell ref="A43:A44"/>
    <mergeCell ref="A175:B175"/>
    <mergeCell ref="A4:A5"/>
    <mergeCell ref="A10:A11"/>
    <mergeCell ref="A12:A13"/>
    <mergeCell ref="A14:A15"/>
    <mergeCell ref="A16:A20"/>
    <mergeCell ref="A21:A22"/>
    <mergeCell ref="A23:A25"/>
    <mergeCell ref="A26:A27"/>
    <mergeCell ref="A29:A30"/>
    <mergeCell ref="A31:A32"/>
    <mergeCell ref="A33:A34"/>
    <mergeCell ref="A35:A36"/>
    <mergeCell ref="A37:A38"/>
    <mergeCell ref="A39:A40"/>
    <mergeCell ref="A41:A42"/>
    <mergeCell ref="A132:B132"/>
    <mergeCell ref="A135:B135"/>
    <mergeCell ref="A146:B146"/>
    <mergeCell ref="A165:B165"/>
    <mergeCell ref="A170:B170"/>
    <mergeCell ref="E102:L102"/>
    <mergeCell ref="A106:B106"/>
    <mergeCell ref="A113:B113"/>
    <mergeCell ref="A122:B122"/>
    <mergeCell ref="A129:B129"/>
    <mergeCell ref="A55:A56"/>
    <mergeCell ref="A57:A58"/>
    <mergeCell ref="A61:A62"/>
    <mergeCell ref="B1:Z1"/>
    <mergeCell ref="Y2:Z2"/>
    <mergeCell ref="Y3:Z3"/>
    <mergeCell ref="W4:X4"/>
    <mergeCell ref="Y4:Z4"/>
    <mergeCell ref="D4:D5"/>
    <mergeCell ref="U4:U5"/>
    <mergeCell ref="V4:V5"/>
    <mergeCell ref="A45:A46"/>
    <mergeCell ref="A47:A48"/>
    <mergeCell ref="A49:A50"/>
    <mergeCell ref="A51:A52"/>
    <mergeCell ref="A53:A5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исполнение бюджета</vt:lpstr>
      <vt:lpstr>субвенции ФБ</vt:lpstr>
      <vt:lpstr>пособие сиротамРБ</vt:lpstr>
      <vt:lpstr>субсид из ФБ</vt:lpstr>
      <vt:lpstr>Лист1</vt:lpstr>
      <vt:lpstr>СУБСИДИИ ИЗ ФБ</vt:lpstr>
      <vt:lpstr>'исполнение бюджета'!Заголовки_для_печати</vt:lpstr>
      <vt:lpstr>'субвенции ФБ'!Заголовки_для_печати</vt:lpstr>
      <vt:lpstr>'субсид из ФБ'!Заголовки_для_печати</vt:lpstr>
      <vt:lpstr>'исполнение бюджета'!Область_печати</vt:lpstr>
      <vt:lpstr>'субвенции ФБ'!Область_печати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Motiga Andrey</cp:lastModifiedBy>
  <cp:lastPrinted>2022-03-22T09:09:41Z</cp:lastPrinted>
  <dcterms:created xsi:type="dcterms:W3CDTF">2019-10-18T11:58:00Z</dcterms:created>
  <dcterms:modified xsi:type="dcterms:W3CDTF">2022-03-22T09:26:57Z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C7ECF5223D7F4DFD86544F12E14E7944</vt:lpwstr>
  </property>
  <property fmtid="{D5CDD505-2E9C-101B-9397-08002B2CF9AE}" pid="3" name="KSOProductBuildVer">
    <vt:lpwstr>1049-11.2.0.10307</vt:lpwstr>
  </property>
</Properties>
</file>